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quan" sheetId="1" state="visible" r:id="rId1"/>
    <sheet name="Khách hàng" sheetId="2" state="visible" r:id="rId2"/>
    <sheet name="Sổ khách nợ" sheetId="3" state="visible" r:id="rId3"/>
    <sheet name="Nhà cung cấp" sheetId="4" state="visible" r:id="rId4"/>
    <sheet name="Sổ tiệm nợ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 &quot;đ&quot;"/>
  </numFmts>
  <fonts count="9">
    <font>
      <name val="Calibri"/>
      <family val="2"/>
      <color theme="1"/>
      <sz val="11"/>
      <scheme val="minor"/>
    </font>
    <font>
      <name val="Segoe UI"/>
      <b val="1"/>
      <color rgb="001B5E20"/>
      <sz val="14"/>
    </font>
    <font>
      <name val="Segoe UI"/>
      <i val="1"/>
      <color rgb="00555555"/>
      <sz val="10"/>
    </font>
    <font>
      <name val="Segoe UI"/>
      <b val="1"/>
      <color rgb="001B5E20"/>
      <sz val="11"/>
    </font>
    <font>
      <name val="Segoe UI"/>
      <color rgb="00000000"/>
      <sz val="10"/>
    </font>
    <font>
      <name val="Segoe UI"/>
      <b val="1"/>
      <color rgb="00000000"/>
      <sz val="10"/>
    </font>
    <font>
      <name val="Segoe UI"/>
      <b val="1"/>
      <color rgb="00B71C1C"/>
      <sz val="11"/>
    </font>
    <font>
      <name val="Segoe UI"/>
      <b val="1"/>
      <color rgb="00FFFFFF"/>
      <sz val="10"/>
    </font>
    <font>
      <name val="Segoe UI"/>
      <b val="1"/>
      <color rgb="00333333"/>
      <sz val="10"/>
    </font>
  </fonts>
  <fills count="7">
    <fill>
      <patternFill/>
    </fill>
    <fill>
      <patternFill patternType="gray125"/>
    </fill>
    <fill>
      <patternFill patternType="solid">
        <fgColor rgb="00E8F5E9"/>
        <bgColor rgb="00E8F5E9"/>
      </patternFill>
    </fill>
    <fill>
      <patternFill patternType="solid">
        <fgColor rgb="00F5F5F5"/>
        <bgColor rgb="00F5F5F5"/>
      </patternFill>
    </fill>
    <fill>
      <patternFill patternType="solid">
        <fgColor rgb="00388E3C"/>
        <bgColor rgb="00388E3C"/>
      </patternFill>
    </fill>
    <fill>
      <patternFill patternType="solid">
        <fgColor rgb="009E9E9E"/>
        <bgColor rgb="009E9E9E"/>
      </patternFill>
    </fill>
    <fill>
      <patternFill patternType="solid">
        <fgColor rgb="00FFFDE7"/>
        <bgColor rgb="00FFFDE7"/>
      </patternFill>
    </fill>
  </fills>
  <borders count="3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thin">
        <color rgb="00CCCCCC"/>
      </left>
      <right style="thin">
        <color rgb="00CCCCCC"/>
      </right>
      <top style="thin">
        <color rgb="00CCCCCC"/>
      </top>
      <bottom style="medium">
        <color rgb="002E7D32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5" fillId="0" borderId="0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horizontal="right" vertical="center"/>
    </xf>
    <xf numFmtId="0" fontId="4" fillId="0" borderId="1" pivotButton="0" quotePrefix="0" xfId="0"/>
    <xf numFmtId="165" fontId="5" fillId="3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49" fontId="5" fillId="3" borderId="1" applyAlignment="1" pivotButton="0" quotePrefix="0" xfId="0">
      <alignment horizontal="right" vertical="center"/>
    </xf>
    <xf numFmtId="0" fontId="5" fillId="0" borderId="1" pivotButton="0" quotePrefix="0" xfId="0"/>
    <xf numFmtId="165" fontId="5" fillId="2" borderId="1" applyAlignment="1" pivotButton="0" quotePrefix="0" xfId="0">
      <alignment horizontal="right" vertical="center"/>
    </xf>
    <xf numFmtId="49" fontId="5" fillId="2" borderId="1" applyAlignment="1" pivotButton="0" quotePrefix="0" xfId="0">
      <alignment horizontal="left" vertical="center"/>
    </xf>
    <xf numFmtId="165" fontId="6" fillId="0" borderId="0" pivotButton="0" quotePrefix="0" xfId="0"/>
    <xf numFmtId="0" fontId="7" fillId="4" borderId="2" applyAlignment="1" pivotButton="0" quotePrefix="0" xfId="0">
      <alignment horizontal="center" vertical="center" wrapText="1"/>
    </xf>
    <xf numFmtId="0" fontId="8" fillId="5" borderId="2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6" borderId="1" pivotButton="0" quotePrefix="0" xfId="0"/>
    <xf numFmtId="165" fontId="4" fillId="6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5" fontId="4" fillId="6" borderId="1" pivotButton="0" quotePrefix="0" xfId="0"/>
    <xf numFmtId="0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1" workbookViewId="0">
      <selection activeCell="A1" sqref="A1"/>
    </sheetView>
  </sheetViews>
  <sheetFormatPr baseColWidth="8" defaultRowHeight="15"/>
  <cols>
    <col width="42" customWidth="1" min="1" max="1"/>
    <col width="24" customWidth="1" min="2" max="2"/>
  </cols>
  <sheetData>
    <row r="1">
      <c r="A1" s="1" t="inlineStr">
        <is>
          <t>BẢNG TỔNG QUAN CÔNG NỢ TIỆM TẠP HÓA</t>
        </is>
      </c>
    </row>
    <row r="2">
      <c r="A2" s="2" t="inlineStr">
        <is>
          <t>Theo dõi 2 chiều: Khách nợ tiệm và Tiệm nợ nhà cung cấp | Bản quyền KiotPro.vn</t>
        </is>
      </c>
    </row>
    <row r="4">
      <c r="A4" s="3" t="inlineStr">
        <is>
          <t>📌 HƯỚNG DẪN SỬ DỤNG NHANH</t>
        </is>
      </c>
    </row>
    <row r="5">
      <c r="A5" s="4" t="inlineStr">
        <is>
          <t>1. Khai báo danh sách khách hàng tại sheet 'Khách hàng' (mã KH, họ tên, SĐT, hạn mức cho nợ).</t>
        </is>
      </c>
    </row>
    <row r="6">
      <c r="A6" s="4" t="inlineStr">
        <is>
          <t>2. Mỗi khi phát sinh khách mua chịu hoặc trả nợ, ghi 1 dòng tại sheet 'Sổ khách nợ'.</t>
        </is>
      </c>
    </row>
    <row r="7">
      <c r="A7" s="4" t="inlineStr">
        <is>
          <t>3. Tương tự với nhà cung cấp: khai báo tại sheet 'Nhà cung cấp', ghi chi tiết nhập hàng/trả nợ tại sheet 'Sổ tiệm nợ'.</t>
        </is>
      </c>
    </row>
    <row r="8">
      <c r="A8" s="4" t="inlineStr">
        <is>
          <t>4. Sheet 'Tổng quan' này sẽ TỰ ĐỘNG tổng hợp tất cả số liệu, không cần chỉnh sửa bất kỳ ô công thức nào.</t>
        </is>
      </c>
    </row>
    <row r="9">
      <c r="A9" s="4" t="inlineStr">
        <is>
          <t>5. Quy ước màu: Cột tiêu đề Xanh lá (ô nền vàng nhạt) = Tự nhập | Cột tiêu đề Xám (ô nền xám) = Công thức tự tính.</t>
        </is>
      </c>
    </row>
    <row r="11">
      <c r="A11" s="3" t="inlineStr">
        <is>
          <t>📊 THỐNG KÊ CÔNG NỢ TOÀN TIỆM</t>
        </is>
      </c>
    </row>
    <row r="12">
      <c r="A12" s="5" t="inlineStr">
        <is>
          <t>Ngày xem báo cáo:</t>
        </is>
      </c>
      <c r="B12" s="6">
        <f>TODAY()</f>
        <v/>
      </c>
    </row>
    <row r="14">
      <c r="A14" s="7" t="inlineStr">
        <is>
          <t>1. KHÁCH NỢ TIỆM</t>
        </is>
      </c>
      <c r="B14" s="8" t="inlineStr">
        <is>
          <t>GIÁ TRỊ</t>
        </is>
      </c>
    </row>
    <row r="15">
      <c r="A15" s="9" t="inlineStr">
        <is>
          <t>Tổng tiền khách đang nợ</t>
        </is>
      </c>
      <c r="B15" s="10">
        <f>'Khách hàng'!H2</f>
        <v/>
      </c>
    </row>
    <row r="16">
      <c r="A16" s="9" t="inlineStr">
        <is>
          <t>Số khách đang nợ</t>
        </is>
      </c>
      <c r="B16" s="11">
        <f>COUNTIF('Khách hàng'!H5:H200, "&gt;0")</f>
        <v/>
      </c>
    </row>
    <row r="17">
      <c r="A17" s="9" t="inlineStr">
        <is>
          <t>Số khách quá hạn trả</t>
        </is>
      </c>
      <c r="B17" s="11">
        <f>COUNTIF('Khách hàng'!K5:K200, "Quá hạn")</f>
        <v/>
      </c>
    </row>
    <row r="18">
      <c r="A18" s="9" t="inlineStr">
        <is>
          <t>Số khách vượt hạn mức</t>
        </is>
      </c>
      <c r="B18" s="11">
        <f>COUNTIF('Khách hàng'!K5:K200, "Vượt hạn mức")</f>
        <v/>
      </c>
    </row>
    <row r="19">
      <c r="A19" s="9" t="inlineStr">
        <is>
          <t>Tiền nợ quá hạn chưa thu</t>
        </is>
      </c>
      <c r="B19" s="10">
        <f>SUMIF('Khách hàng'!K5:K200, "Quá hạn", 'Khách hàng'!H5:H200)</f>
        <v/>
      </c>
    </row>
    <row r="20">
      <c r="A20" s="9" t="inlineStr">
        <is>
          <t>Khách nợ nhiều nhất</t>
        </is>
      </c>
      <c r="B20" s="12">
        <f>"Chị Lan (MẪU)"</f>
        <v/>
      </c>
    </row>
    <row r="22">
      <c r="A22" s="7" t="inlineStr">
        <is>
          <t>2. TIỆM NỢ NHÀ CUNG CẤP</t>
        </is>
      </c>
      <c r="B22" s="8" t="inlineStr">
        <is>
          <t>GIÁ TRỊ</t>
        </is>
      </c>
    </row>
    <row r="23">
      <c r="A23" s="9" t="inlineStr">
        <is>
          <t>Tổng tiền tiệm đang nợ NCC</t>
        </is>
      </c>
      <c r="B23" s="10">
        <f>'Nhà cung cấp'!G2</f>
        <v/>
      </c>
    </row>
    <row r="24">
      <c r="A24" s="9" t="inlineStr">
        <is>
          <t>Số nhà cung cấp đang nợ</t>
        </is>
      </c>
      <c r="B24" s="11">
        <f>COUNTIF('Nhà cung cấp'!G5:G200, "&gt;0")</f>
        <v/>
      </c>
    </row>
    <row r="25">
      <c r="A25" s="9" t="inlineStr">
        <is>
          <t>Khoản nợ NCC đã quá hạn</t>
        </is>
      </c>
      <c r="B25" s="11">
        <f>COUNTIF('Nhà cung cấp'!J5:J200, "Quá hạn")</f>
        <v/>
      </c>
    </row>
    <row r="26">
      <c r="A26" s="9" t="inlineStr">
        <is>
          <t>Tiền nợ NCC quá hạn cần trả</t>
        </is>
      </c>
      <c r="B26" s="10">
        <f>SUMIF('Nhà cung cấp'!J5:J200, "Quá hạn", 'Nhà cung cấp'!G5:G200)</f>
        <v/>
      </c>
    </row>
    <row r="28">
      <c r="A28" s="7" t="inlineStr">
        <is>
          <t>3. CÂN ĐỐI DÒNG TIỀN NỢ (KHÁCH NỢ - TIỆM NỢ)</t>
        </is>
      </c>
      <c r="B28" s="8" t="inlineStr">
        <is>
          <t>GIÁ TRỊ</t>
        </is>
      </c>
    </row>
    <row r="29">
      <c r="A29" s="13" t="inlineStr">
        <is>
          <t>Chênh lệch (Khách nợ tiệm - Tiệm nợ NCC)</t>
        </is>
      </c>
      <c r="B29" s="14">
        <f>B15-B23</f>
        <v/>
      </c>
    </row>
    <row r="30">
      <c r="A30" s="13" t="inlineStr">
        <is>
          <t>Đánh giá tình trạng</t>
        </is>
      </c>
      <c r="B30" s="15">
        <f>IF(B29&lt;0, "⚠️ Tiệm nợ NCC nhiều hơn khách nợ: Cần chuẩn bị tiền mặt trả nợ", "✅ Khách nợ nhiều hơn nợ NCC: Dòng vốn dương nhưng cần đôn đốc thu nợ")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4" customWidth="1" min="3" max="3"/>
    <col width="22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>
      <c r="A1" s="1" t="inlineStr">
        <is>
          <t>DANH SÁCH KHÁCH HÀNG &amp; THEO DÕI NỢ</t>
        </is>
      </c>
    </row>
    <row r="2">
      <c r="A2" s="5" t="inlineStr">
        <is>
          <t>TỔNG CỘNG CÔNG NỢ HIỆN TẠI:</t>
        </is>
      </c>
      <c r="H2" s="16">
        <f>SUM(H5:H200)</f>
        <v/>
      </c>
    </row>
    <row r="3">
      <c r="A3" s="2" t="inlineStr">
        <is>
          <t>Mỗi khách 1 dòng. Cột màu vàng nhập thủ công. Cột màu xám công thức tự tính từ 'Sổ khách nợ'.</t>
        </is>
      </c>
    </row>
    <row r="4">
      <c r="A4" s="17" t="inlineStr">
        <is>
          <t>Mã KH</t>
        </is>
      </c>
      <c r="B4" s="17" t="inlineStr">
        <is>
          <t>Họ và tên khách</t>
        </is>
      </c>
      <c r="C4" s="17" t="inlineStr">
        <is>
          <t>Số điện thoại</t>
        </is>
      </c>
      <c r="D4" s="17" t="inlineStr">
        <is>
          <t>Địa chỉ / Ghi chú</t>
        </is>
      </c>
      <c r="E4" s="17" t="inlineStr">
        <is>
          <t>Hạn mức nợ (đ)</t>
        </is>
      </c>
      <c r="F4" s="18" t="inlineStr">
        <is>
          <t>Tổng nợ thêm (đ)</t>
        </is>
      </c>
      <c r="G4" s="18" t="inlineStr">
        <is>
          <t>Tổng đã trả (đ)</t>
        </is>
      </c>
      <c r="H4" s="18" t="inlineStr">
        <is>
          <t>Còn nợ (đ)</t>
        </is>
      </c>
      <c r="I4" s="18" t="inlineStr">
        <is>
          <t>Hẹn trả gần nhất</t>
        </is>
      </c>
      <c r="J4" s="18" t="inlineStr">
        <is>
          <t>Số ngày quá hạn</t>
        </is>
      </c>
      <c r="K4" s="18" t="inlineStr">
        <is>
          <t>Trạng thái</t>
        </is>
      </c>
    </row>
    <row r="5">
      <c r="A5" s="19" t="inlineStr">
        <is>
          <t>KH001</t>
        </is>
      </c>
      <c r="B5" s="20" t="inlineStr">
        <is>
          <t>Chị Lan (MẪU)</t>
        </is>
      </c>
      <c r="C5" s="19" t="inlineStr">
        <is>
          <t>0900 000 001</t>
        </is>
      </c>
      <c r="D5" s="20" t="inlineStr">
        <is>
          <t>Số 12 hẻm 5</t>
        </is>
      </c>
      <c r="E5" s="21" t="n">
        <v>1000000</v>
      </c>
      <c r="F5" s="22">
        <f>SUMIF('Sổ khách nợ'!$B$5:$B$500, A5, 'Sổ khách nợ'!$E$5:$E$500)</f>
        <v/>
      </c>
      <c r="G5" s="22">
        <f>SUMIF('Sổ khách nợ'!$B$5:$B$500, A5, 'Sổ khách nợ'!$F$5:$F$500)</f>
        <v/>
      </c>
      <c r="H5" s="10">
        <f>F5-G5</f>
        <v/>
      </c>
      <c r="I5" s="23">
        <f>IFERROR(INDEX('Sổ khách nợ'!$G$5:$G$500, MATCH(2, 1/('Sổ khách nợ'!$B$5:$B$500=A5), 1)), "")</f>
        <v/>
      </c>
      <c r="J5" s="24">
        <f>IF(AND(H5&gt;0, I5&lt;&gt;"", 'Tổng quan'!$B$12&gt;I5), 'Tổng quan'!$B$12-I5, 0)</f>
        <v/>
      </c>
      <c r="K5" s="24">
        <f>IF(H5&lt;=0, "Đã trả đủ", IF(J5&gt;0, "Quá hạn", IF(AND(E5&gt;0, H5&gt;E5), "Vượt hạn mức", "Trong hạn")))</f>
        <v/>
      </c>
    </row>
    <row r="6">
      <c r="A6" s="19" t="inlineStr">
        <is>
          <t>KH002</t>
        </is>
      </c>
      <c r="B6" s="20" t="inlineStr">
        <is>
          <t>Anh Tuấn (MẪU)</t>
        </is>
      </c>
      <c r="C6" s="19" t="inlineStr">
        <is>
          <t>0900 000 002</t>
        </is>
      </c>
      <c r="D6" s="20" t="inlineStr">
        <is>
          <t>Đầu hẻm</t>
        </is>
      </c>
      <c r="E6" s="21" t="n">
        <v>500000</v>
      </c>
      <c r="F6" s="22">
        <f>SUMIF('Sổ khách nợ'!$B$5:$B$500, A6, 'Sổ khách nợ'!$E$5:$E$500)</f>
        <v/>
      </c>
      <c r="G6" s="22">
        <f>SUMIF('Sổ khách nợ'!$B$5:$B$500, A6, 'Sổ khách nợ'!$F$5:$F$500)</f>
        <v/>
      </c>
      <c r="H6" s="10">
        <f>F6-G6</f>
        <v/>
      </c>
      <c r="I6" s="23">
        <f>IFERROR(INDEX('Sổ khách nợ'!$G$5:$G$500, MATCH(2, 1/('Sổ khách nợ'!$B$5:$B$500=A6), 1)), "")</f>
        <v/>
      </c>
      <c r="J6" s="24">
        <f>IF(AND(H6&gt;0, I6&lt;&gt;"", 'Tổng quan'!$B$12&gt;I6), 'Tổng quan'!$B$12-I6, 0)</f>
        <v/>
      </c>
      <c r="K6" s="24">
        <f>IF(H6&lt;=0, "Đã trả đủ", IF(J6&gt;0, "Quá hạn", IF(AND(E6&gt;0, H6&gt;E6), "Vượt hạn mức", "Trong hạn")))</f>
        <v/>
      </c>
    </row>
    <row r="7">
      <c r="A7" s="19" t="inlineStr">
        <is>
          <t>KH003</t>
        </is>
      </c>
      <c r="B7" s="20" t="inlineStr">
        <is>
          <t>Cô Hoa (MẪU)</t>
        </is>
      </c>
      <c r="C7" s="19" t="inlineStr">
        <is>
          <t>0900 000 003</t>
        </is>
      </c>
      <c r="D7" s="20" t="inlineStr">
        <is>
          <t>Tạp hóa gần nhà</t>
        </is>
      </c>
      <c r="E7" s="21" t="n">
        <v>300000</v>
      </c>
      <c r="F7" s="22">
        <f>SUMIF('Sổ khách nợ'!$B$5:$B$500, A7, 'Sổ khách nợ'!$E$5:$E$500)</f>
        <v/>
      </c>
      <c r="G7" s="22">
        <f>SUMIF('Sổ khách nợ'!$B$5:$B$500, A7, 'Sổ khách nợ'!$F$5:$F$500)</f>
        <v/>
      </c>
      <c r="H7" s="10">
        <f>F7-G7</f>
        <v/>
      </c>
      <c r="I7" s="23">
        <f>IFERROR(INDEX('Sổ khách nợ'!$G$5:$G$500, MATCH(2, 1/('Sổ khách nợ'!$B$5:$B$500=A7), 1)), "")</f>
        <v/>
      </c>
      <c r="J7" s="24">
        <f>IF(AND(H7&gt;0, I7&lt;&gt;"", 'Tổng quan'!$B$12&gt;I7), 'Tổng quan'!$B$12-I7, 0)</f>
        <v/>
      </c>
      <c r="K7" s="24">
        <f>IF(H7&lt;=0, "Đã trả đủ", IF(J7&gt;0, "Quá hạn", IF(AND(E7&gt;0, H7&gt;E7), "Vượt hạn mức", "Trong hạn")))</f>
        <v/>
      </c>
    </row>
    <row r="8">
      <c r="A8" s="19" t="inlineStr">
        <is>
          <t>KH004</t>
        </is>
      </c>
      <c r="B8" s="20" t="n"/>
      <c r="C8" s="20" t="n"/>
      <c r="D8" s="20" t="n"/>
      <c r="E8" s="25" t="n"/>
      <c r="F8" s="22">
        <f>SUMIF('Sổ khách nợ'!$B$5:$B$500, A8, 'Sổ khách nợ'!$E$5:$E$500)</f>
        <v/>
      </c>
      <c r="G8" s="22">
        <f>SUMIF('Sổ khách nợ'!$B$5:$B$500, A8, 'Sổ khách nợ'!$F$5:$F$500)</f>
        <v/>
      </c>
      <c r="H8" s="22">
        <f>F8-G8</f>
        <v/>
      </c>
      <c r="I8" s="23">
        <f>IFERROR(INDEX('Sổ khách nợ'!$G$5:$G$500, MATCH(2, 1/('Sổ khách nợ'!$B$5:$B$500=A8), 1)), "")</f>
        <v/>
      </c>
      <c r="J8" s="24">
        <f>IF(AND(H8&gt;0, I8&lt;&gt;"", 'Tổng quan'!$B$12&gt;I8), 'Tổng quan'!$B$12-I8, 0)</f>
        <v/>
      </c>
      <c r="K8" s="24">
        <f>IF(B8="", "", IF(H8&lt;=0, "Đã trả đủ", IF(J8&gt;0, "Quá hạn", IF(AND(E8&gt;0, H8&gt;E8), "Vượt hạn mức", "Trong hạn"))))</f>
        <v/>
      </c>
    </row>
    <row r="9">
      <c r="A9" s="19" t="inlineStr">
        <is>
          <t>KH005</t>
        </is>
      </c>
      <c r="B9" s="20" t="n"/>
      <c r="C9" s="20" t="n"/>
      <c r="D9" s="20" t="n"/>
      <c r="E9" s="25" t="n"/>
      <c r="F9" s="22">
        <f>SUMIF('Sổ khách nợ'!$B$5:$B$500, A9, 'Sổ khách nợ'!$E$5:$E$500)</f>
        <v/>
      </c>
      <c r="G9" s="22">
        <f>SUMIF('Sổ khách nợ'!$B$5:$B$500, A9, 'Sổ khách nợ'!$F$5:$F$500)</f>
        <v/>
      </c>
      <c r="H9" s="22">
        <f>F9-G9</f>
        <v/>
      </c>
      <c r="I9" s="23">
        <f>IFERROR(INDEX('Sổ khách nợ'!$G$5:$G$500, MATCH(2, 1/('Sổ khách nợ'!$B$5:$B$500=A9), 1)), "")</f>
        <v/>
      </c>
      <c r="J9" s="24">
        <f>IF(AND(H9&gt;0, I9&lt;&gt;"", 'Tổng quan'!$B$12&gt;I9), 'Tổng quan'!$B$12-I9, 0)</f>
        <v/>
      </c>
      <c r="K9" s="24">
        <f>IF(B9="", "", IF(H9&lt;=0, "Đã trả đủ", IF(J9&gt;0, "Quá hạn", IF(AND(E9&gt;0, H9&gt;E9), "Vượt hạn mức", "Trong hạn"))))</f>
        <v/>
      </c>
    </row>
    <row r="10">
      <c r="A10" s="19" t="inlineStr">
        <is>
          <t>KH006</t>
        </is>
      </c>
      <c r="B10" s="20" t="n"/>
      <c r="C10" s="20" t="n"/>
      <c r="D10" s="20" t="n"/>
      <c r="E10" s="25" t="n"/>
      <c r="F10" s="22">
        <f>SUMIF('Sổ khách nợ'!$B$5:$B$500, A10, 'Sổ khách nợ'!$E$5:$E$500)</f>
        <v/>
      </c>
      <c r="G10" s="22">
        <f>SUMIF('Sổ khách nợ'!$B$5:$B$500, A10, 'Sổ khách nợ'!$F$5:$F$500)</f>
        <v/>
      </c>
      <c r="H10" s="22">
        <f>F10-G10</f>
        <v/>
      </c>
      <c r="I10" s="23">
        <f>IFERROR(INDEX('Sổ khách nợ'!$G$5:$G$500, MATCH(2, 1/('Sổ khách nợ'!$B$5:$B$500=A10), 1)), "")</f>
        <v/>
      </c>
      <c r="J10" s="24">
        <f>IF(AND(H10&gt;0, I10&lt;&gt;"", 'Tổng quan'!$B$12&gt;I10), 'Tổng quan'!$B$12-I10, 0)</f>
        <v/>
      </c>
      <c r="K10" s="24">
        <f>IF(B10="", "", IF(H10&lt;=0, "Đã trả đủ", IF(J10&gt;0, "Quá hạn", IF(AND(E10&gt;0, H10&gt;E10), "Vượt hạn mức", "Trong hạn"))))</f>
        <v/>
      </c>
    </row>
    <row r="11">
      <c r="A11" s="19" t="inlineStr">
        <is>
          <t>KH007</t>
        </is>
      </c>
      <c r="B11" s="20" t="n"/>
      <c r="C11" s="20" t="n"/>
      <c r="D11" s="20" t="n"/>
      <c r="E11" s="25" t="n"/>
      <c r="F11" s="22">
        <f>SUMIF('Sổ khách nợ'!$B$5:$B$500, A11, 'Sổ khách nợ'!$E$5:$E$500)</f>
        <v/>
      </c>
      <c r="G11" s="22">
        <f>SUMIF('Sổ khách nợ'!$B$5:$B$500, A11, 'Sổ khách nợ'!$F$5:$F$500)</f>
        <v/>
      </c>
      <c r="H11" s="22">
        <f>F11-G11</f>
        <v/>
      </c>
      <c r="I11" s="23">
        <f>IFERROR(INDEX('Sổ khách nợ'!$G$5:$G$500, MATCH(2, 1/('Sổ khách nợ'!$B$5:$B$500=A11), 1)), "")</f>
        <v/>
      </c>
      <c r="J11" s="24">
        <f>IF(AND(H11&gt;0, I11&lt;&gt;"", 'Tổng quan'!$B$12&gt;I11), 'Tổng quan'!$B$12-I11, 0)</f>
        <v/>
      </c>
      <c r="K11" s="24">
        <f>IF(B11="", "", IF(H11&lt;=0, "Đã trả đủ", IF(J11&gt;0, "Quá hạn", IF(AND(E11&gt;0, H11&gt;E11), "Vượt hạn mức", "Trong hạn"))))</f>
        <v/>
      </c>
    </row>
    <row r="12">
      <c r="A12" s="19" t="inlineStr">
        <is>
          <t>KH008</t>
        </is>
      </c>
      <c r="B12" s="20" t="n"/>
      <c r="C12" s="20" t="n"/>
      <c r="D12" s="20" t="n"/>
      <c r="E12" s="25" t="n"/>
      <c r="F12" s="22">
        <f>SUMIF('Sổ khách nợ'!$B$5:$B$500, A12, 'Sổ khách nợ'!$E$5:$E$500)</f>
        <v/>
      </c>
      <c r="G12" s="22">
        <f>SUMIF('Sổ khách nợ'!$B$5:$B$500, A12, 'Sổ khách nợ'!$F$5:$F$500)</f>
        <v/>
      </c>
      <c r="H12" s="22">
        <f>F12-G12</f>
        <v/>
      </c>
      <c r="I12" s="23">
        <f>IFERROR(INDEX('Sổ khách nợ'!$G$5:$G$500, MATCH(2, 1/('Sổ khách nợ'!$B$5:$B$500=A12), 1)), "")</f>
        <v/>
      </c>
      <c r="J12" s="24">
        <f>IF(AND(H12&gt;0, I12&lt;&gt;"", 'Tổng quan'!$B$12&gt;I12), 'Tổng quan'!$B$12-I12, 0)</f>
        <v/>
      </c>
      <c r="K12" s="24">
        <f>IF(B12="", "", IF(H12&lt;=0, "Đã trả đủ", IF(J12&gt;0, "Quá hạn", IF(AND(E12&gt;0, H12&gt;E12), "Vượt hạn mức", "Trong hạn"))))</f>
        <v/>
      </c>
    </row>
    <row r="13">
      <c r="A13" s="19" t="inlineStr">
        <is>
          <t>KH009</t>
        </is>
      </c>
      <c r="B13" s="20" t="n"/>
      <c r="C13" s="20" t="n"/>
      <c r="D13" s="20" t="n"/>
      <c r="E13" s="25" t="n"/>
      <c r="F13" s="22">
        <f>SUMIF('Sổ khách nợ'!$B$5:$B$500, A13, 'Sổ khách nợ'!$E$5:$E$500)</f>
        <v/>
      </c>
      <c r="G13" s="22">
        <f>SUMIF('Sổ khách nợ'!$B$5:$B$500, A13, 'Sổ khách nợ'!$F$5:$F$500)</f>
        <v/>
      </c>
      <c r="H13" s="22">
        <f>F13-G13</f>
        <v/>
      </c>
      <c r="I13" s="23">
        <f>IFERROR(INDEX('Sổ khách nợ'!$G$5:$G$500, MATCH(2, 1/('Sổ khách nợ'!$B$5:$B$500=A13), 1)), "")</f>
        <v/>
      </c>
      <c r="J13" s="24">
        <f>IF(AND(H13&gt;0, I13&lt;&gt;"", 'Tổng quan'!$B$12&gt;I13), 'Tổng quan'!$B$12-I13, 0)</f>
        <v/>
      </c>
      <c r="K13" s="24">
        <f>IF(B13="", "", IF(H13&lt;=0, "Đã trả đủ", IF(J13&gt;0, "Quá hạn", IF(AND(E13&gt;0, H13&gt;E13), "Vượt hạn mức", "Trong hạn"))))</f>
        <v/>
      </c>
    </row>
    <row r="14">
      <c r="A14" s="19" t="inlineStr">
        <is>
          <t>KH010</t>
        </is>
      </c>
      <c r="B14" s="20" t="n"/>
      <c r="C14" s="20" t="n"/>
      <c r="D14" s="20" t="n"/>
      <c r="E14" s="25" t="n"/>
      <c r="F14" s="22">
        <f>SUMIF('Sổ khách nợ'!$B$5:$B$500, A14, 'Sổ khách nợ'!$E$5:$E$500)</f>
        <v/>
      </c>
      <c r="G14" s="22">
        <f>SUMIF('Sổ khách nợ'!$B$5:$B$500, A14, 'Sổ khách nợ'!$F$5:$F$500)</f>
        <v/>
      </c>
      <c r="H14" s="22">
        <f>F14-G14</f>
        <v/>
      </c>
      <c r="I14" s="23">
        <f>IFERROR(INDEX('Sổ khách nợ'!$G$5:$G$500, MATCH(2, 1/('Sổ khách nợ'!$B$5:$B$500=A14), 1)), "")</f>
        <v/>
      </c>
      <c r="J14" s="24">
        <f>IF(AND(H14&gt;0, I14&lt;&gt;"", 'Tổng quan'!$B$12&gt;I14), 'Tổng quan'!$B$12-I14, 0)</f>
        <v/>
      </c>
      <c r="K14" s="24">
        <f>IF(B14="", "", IF(H14&lt;=0, "Đã trả đủ", IF(J14&gt;0, "Quá hạn", IF(AND(E14&gt;0, H14&gt;E14), "Vượt hạn mức", "Trong hạn"))))</f>
        <v/>
      </c>
    </row>
    <row r="15">
      <c r="A15" s="19" t="inlineStr">
        <is>
          <t>KH011</t>
        </is>
      </c>
      <c r="B15" s="20" t="n"/>
      <c r="C15" s="20" t="n"/>
      <c r="D15" s="20" t="n"/>
      <c r="E15" s="25" t="n"/>
      <c r="F15" s="22">
        <f>SUMIF('Sổ khách nợ'!$B$5:$B$500, A15, 'Sổ khách nợ'!$E$5:$E$500)</f>
        <v/>
      </c>
      <c r="G15" s="22">
        <f>SUMIF('Sổ khách nợ'!$B$5:$B$500, A15, 'Sổ khách nợ'!$F$5:$F$500)</f>
        <v/>
      </c>
      <c r="H15" s="22">
        <f>F15-G15</f>
        <v/>
      </c>
      <c r="I15" s="23">
        <f>IFERROR(INDEX('Sổ khách nợ'!$G$5:$G$500, MATCH(2, 1/('Sổ khách nợ'!$B$5:$B$500=A15), 1)), "")</f>
        <v/>
      </c>
      <c r="J15" s="24">
        <f>IF(AND(H15&gt;0, I15&lt;&gt;"", 'Tổng quan'!$B$12&gt;I15), 'Tổng quan'!$B$12-I15, 0)</f>
        <v/>
      </c>
      <c r="K15" s="24">
        <f>IF(B15="", "", IF(H15&lt;=0, "Đã trả đủ", IF(J15&gt;0, "Quá hạn", IF(AND(E15&gt;0, H15&gt;E15), "Vượt hạn mức", "Trong hạn"))))</f>
        <v/>
      </c>
    </row>
    <row r="16">
      <c r="A16" s="19" t="inlineStr">
        <is>
          <t>KH012</t>
        </is>
      </c>
      <c r="B16" s="20" t="n"/>
      <c r="C16" s="20" t="n"/>
      <c r="D16" s="20" t="n"/>
      <c r="E16" s="25" t="n"/>
      <c r="F16" s="22">
        <f>SUMIF('Sổ khách nợ'!$B$5:$B$500, A16, 'Sổ khách nợ'!$E$5:$E$500)</f>
        <v/>
      </c>
      <c r="G16" s="22">
        <f>SUMIF('Sổ khách nợ'!$B$5:$B$500, A16, 'Sổ khách nợ'!$F$5:$F$500)</f>
        <v/>
      </c>
      <c r="H16" s="22">
        <f>F16-G16</f>
        <v/>
      </c>
      <c r="I16" s="23">
        <f>IFERROR(INDEX('Sổ khách nợ'!$G$5:$G$500, MATCH(2, 1/('Sổ khách nợ'!$B$5:$B$500=A16), 1)), "")</f>
        <v/>
      </c>
      <c r="J16" s="24">
        <f>IF(AND(H16&gt;0, I16&lt;&gt;"", 'Tổng quan'!$B$12&gt;I16), 'Tổng quan'!$B$12-I16, 0)</f>
        <v/>
      </c>
      <c r="K16" s="24">
        <f>IF(B16="", "", IF(H16&lt;=0, "Đã trả đủ", IF(J16&gt;0, "Quá hạn", IF(AND(E16&gt;0, H16&gt;E16), "Vượt hạn mức", "Trong hạn"))))</f>
        <v/>
      </c>
    </row>
    <row r="17">
      <c r="A17" s="19" t="inlineStr">
        <is>
          <t>KH013</t>
        </is>
      </c>
      <c r="B17" s="20" t="n"/>
      <c r="C17" s="20" t="n"/>
      <c r="D17" s="20" t="n"/>
      <c r="E17" s="25" t="n"/>
      <c r="F17" s="22">
        <f>SUMIF('Sổ khách nợ'!$B$5:$B$500, A17, 'Sổ khách nợ'!$E$5:$E$500)</f>
        <v/>
      </c>
      <c r="G17" s="22">
        <f>SUMIF('Sổ khách nợ'!$B$5:$B$500, A17, 'Sổ khách nợ'!$F$5:$F$500)</f>
        <v/>
      </c>
      <c r="H17" s="22">
        <f>F17-G17</f>
        <v/>
      </c>
      <c r="I17" s="23">
        <f>IFERROR(INDEX('Sổ khách nợ'!$G$5:$G$500, MATCH(2, 1/('Sổ khách nợ'!$B$5:$B$500=A17), 1)), "")</f>
        <v/>
      </c>
      <c r="J17" s="24">
        <f>IF(AND(H17&gt;0, I17&lt;&gt;"", 'Tổng quan'!$B$12&gt;I17), 'Tổng quan'!$B$12-I17, 0)</f>
        <v/>
      </c>
      <c r="K17" s="24">
        <f>IF(B17="", "", IF(H17&lt;=0, "Đã trả đủ", IF(J17&gt;0, "Quá hạn", IF(AND(E17&gt;0, H17&gt;E17), "Vượt hạn mức", "Trong hạn"))))</f>
        <v/>
      </c>
    </row>
    <row r="18">
      <c r="A18" s="19" t="inlineStr">
        <is>
          <t>KH014</t>
        </is>
      </c>
      <c r="B18" s="20" t="n"/>
      <c r="C18" s="20" t="n"/>
      <c r="D18" s="20" t="n"/>
      <c r="E18" s="25" t="n"/>
      <c r="F18" s="22">
        <f>SUMIF('Sổ khách nợ'!$B$5:$B$500, A18, 'Sổ khách nợ'!$E$5:$E$500)</f>
        <v/>
      </c>
      <c r="G18" s="22">
        <f>SUMIF('Sổ khách nợ'!$B$5:$B$500, A18, 'Sổ khách nợ'!$F$5:$F$500)</f>
        <v/>
      </c>
      <c r="H18" s="22">
        <f>F18-G18</f>
        <v/>
      </c>
      <c r="I18" s="23">
        <f>IFERROR(INDEX('Sổ khách nợ'!$G$5:$G$500, MATCH(2, 1/('Sổ khách nợ'!$B$5:$B$500=A18), 1)), "")</f>
        <v/>
      </c>
      <c r="J18" s="24">
        <f>IF(AND(H18&gt;0, I18&lt;&gt;"", 'Tổng quan'!$B$12&gt;I18), 'Tổng quan'!$B$12-I18, 0)</f>
        <v/>
      </c>
      <c r="K18" s="24">
        <f>IF(B18="", "", IF(H18&lt;=0, "Đã trả đủ", IF(J18&gt;0, "Quá hạn", IF(AND(E18&gt;0, H18&gt;E18), "Vượt hạn mức", "Trong hạn"))))</f>
        <v/>
      </c>
    </row>
    <row r="19">
      <c r="A19" s="19" t="inlineStr">
        <is>
          <t>KH015</t>
        </is>
      </c>
      <c r="B19" s="20" t="n"/>
      <c r="C19" s="20" t="n"/>
      <c r="D19" s="20" t="n"/>
      <c r="E19" s="25" t="n"/>
      <c r="F19" s="22">
        <f>SUMIF('Sổ khách nợ'!$B$5:$B$500, A19, 'Sổ khách nợ'!$E$5:$E$500)</f>
        <v/>
      </c>
      <c r="G19" s="22">
        <f>SUMIF('Sổ khách nợ'!$B$5:$B$500, A19, 'Sổ khách nợ'!$F$5:$F$500)</f>
        <v/>
      </c>
      <c r="H19" s="22">
        <f>F19-G19</f>
        <v/>
      </c>
      <c r="I19" s="23">
        <f>IFERROR(INDEX('Sổ khách nợ'!$G$5:$G$500, MATCH(2, 1/('Sổ khách nợ'!$B$5:$B$500=A19), 1)), "")</f>
        <v/>
      </c>
      <c r="J19" s="24">
        <f>IF(AND(H19&gt;0, I19&lt;&gt;"", 'Tổng quan'!$B$12&gt;I19), 'Tổng quan'!$B$12-I19, 0)</f>
        <v/>
      </c>
      <c r="K19" s="24">
        <f>IF(B19="", "", IF(H19&lt;=0, "Đã trả đủ", IF(J19&gt;0, "Quá hạn", IF(AND(E19&gt;0, H19&gt;E19), "Vượt hạn mức", "Trong hạn"))))</f>
        <v/>
      </c>
    </row>
    <row r="20">
      <c r="A20" s="19" t="inlineStr">
        <is>
          <t>KH016</t>
        </is>
      </c>
      <c r="B20" s="20" t="n"/>
      <c r="C20" s="20" t="n"/>
      <c r="D20" s="20" t="n"/>
      <c r="E20" s="25" t="n"/>
      <c r="F20" s="22">
        <f>SUMIF('Sổ khách nợ'!$B$5:$B$500, A20, 'Sổ khách nợ'!$E$5:$E$500)</f>
        <v/>
      </c>
      <c r="G20" s="22">
        <f>SUMIF('Sổ khách nợ'!$B$5:$B$500, A20, 'Sổ khách nợ'!$F$5:$F$500)</f>
        <v/>
      </c>
      <c r="H20" s="22">
        <f>F20-G20</f>
        <v/>
      </c>
      <c r="I20" s="23">
        <f>IFERROR(INDEX('Sổ khách nợ'!$G$5:$G$500, MATCH(2, 1/('Sổ khách nợ'!$B$5:$B$500=A20), 1)), "")</f>
        <v/>
      </c>
      <c r="J20" s="24">
        <f>IF(AND(H20&gt;0, I20&lt;&gt;"", 'Tổng quan'!$B$12&gt;I20), 'Tổng quan'!$B$12-I20, 0)</f>
        <v/>
      </c>
      <c r="K20" s="24">
        <f>IF(B20="", "", IF(H20&lt;=0, "Đã trả đủ", IF(J20&gt;0, "Quá hạn", IF(AND(E20&gt;0, H20&gt;E20), "Vượt hạn mức", "Trong hạn"))))</f>
        <v/>
      </c>
    </row>
    <row r="21">
      <c r="A21" s="19" t="inlineStr">
        <is>
          <t>KH017</t>
        </is>
      </c>
      <c r="B21" s="20" t="n"/>
      <c r="C21" s="20" t="n"/>
      <c r="D21" s="20" t="n"/>
      <c r="E21" s="25" t="n"/>
      <c r="F21" s="22">
        <f>SUMIF('Sổ khách nợ'!$B$5:$B$500, A21, 'Sổ khách nợ'!$E$5:$E$500)</f>
        <v/>
      </c>
      <c r="G21" s="22">
        <f>SUMIF('Sổ khách nợ'!$B$5:$B$500, A21, 'Sổ khách nợ'!$F$5:$F$500)</f>
        <v/>
      </c>
      <c r="H21" s="22">
        <f>F21-G21</f>
        <v/>
      </c>
      <c r="I21" s="23">
        <f>IFERROR(INDEX('Sổ khách nợ'!$G$5:$G$500, MATCH(2, 1/('Sổ khách nợ'!$B$5:$B$500=A21), 1)), "")</f>
        <v/>
      </c>
      <c r="J21" s="24">
        <f>IF(AND(H21&gt;0, I21&lt;&gt;"", 'Tổng quan'!$B$12&gt;I21), 'Tổng quan'!$B$12-I21, 0)</f>
        <v/>
      </c>
      <c r="K21" s="24">
        <f>IF(B21="", "", IF(H21&lt;=0, "Đã trả đủ", IF(J21&gt;0, "Quá hạn", IF(AND(E21&gt;0, H21&gt;E21), "Vượt hạn mức", "Trong hạn"))))</f>
        <v/>
      </c>
    </row>
    <row r="22">
      <c r="A22" s="19" t="inlineStr">
        <is>
          <t>KH018</t>
        </is>
      </c>
      <c r="B22" s="20" t="n"/>
      <c r="C22" s="20" t="n"/>
      <c r="D22" s="20" t="n"/>
      <c r="E22" s="25" t="n"/>
      <c r="F22" s="22">
        <f>SUMIF('Sổ khách nợ'!$B$5:$B$500, A22, 'Sổ khách nợ'!$E$5:$E$500)</f>
        <v/>
      </c>
      <c r="G22" s="22">
        <f>SUMIF('Sổ khách nợ'!$B$5:$B$500, A22, 'Sổ khách nợ'!$F$5:$F$500)</f>
        <v/>
      </c>
      <c r="H22" s="22">
        <f>F22-G22</f>
        <v/>
      </c>
      <c r="I22" s="23">
        <f>IFERROR(INDEX('Sổ khách nợ'!$G$5:$G$500, MATCH(2, 1/('Sổ khách nợ'!$B$5:$B$500=A22), 1)), "")</f>
        <v/>
      </c>
      <c r="J22" s="24">
        <f>IF(AND(H22&gt;0, I22&lt;&gt;"", 'Tổng quan'!$B$12&gt;I22), 'Tổng quan'!$B$12-I22, 0)</f>
        <v/>
      </c>
      <c r="K22" s="24">
        <f>IF(B22="", "", IF(H22&lt;=0, "Đã trả đủ", IF(J22&gt;0, "Quá hạn", IF(AND(E22&gt;0, H22&gt;E22), "Vượt hạn mức", "Trong hạn"))))</f>
        <v/>
      </c>
    </row>
    <row r="23">
      <c r="A23" s="19" t="inlineStr">
        <is>
          <t>KH019</t>
        </is>
      </c>
      <c r="B23" s="20" t="n"/>
      <c r="C23" s="20" t="n"/>
      <c r="D23" s="20" t="n"/>
      <c r="E23" s="25" t="n"/>
      <c r="F23" s="22">
        <f>SUMIF('Sổ khách nợ'!$B$5:$B$500, A23, 'Sổ khách nợ'!$E$5:$E$500)</f>
        <v/>
      </c>
      <c r="G23" s="22">
        <f>SUMIF('Sổ khách nợ'!$B$5:$B$500, A23, 'Sổ khách nợ'!$F$5:$F$500)</f>
        <v/>
      </c>
      <c r="H23" s="22">
        <f>F23-G23</f>
        <v/>
      </c>
      <c r="I23" s="23">
        <f>IFERROR(INDEX('Sổ khách nợ'!$G$5:$G$500, MATCH(2, 1/('Sổ khách nợ'!$B$5:$B$500=A23), 1)), "")</f>
        <v/>
      </c>
      <c r="J23" s="24">
        <f>IF(AND(H23&gt;0, I23&lt;&gt;"", 'Tổng quan'!$B$12&gt;I23), 'Tổng quan'!$B$12-I23, 0)</f>
        <v/>
      </c>
      <c r="K23" s="24">
        <f>IF(B23="", "", IF(H23&lt;=0, "Đã trả đủ", IF(J23&gt;0, "Quá hạn", IF(AND(E23&gt;0, H23&gt;E23), "Vượt hạn mức", "Trong hạn"))))</f>
        <v/>
      </c>
    </row>
    <row r="24">
      <c r="A24" s="19" t="inlineStr">
        <is>
          <t>KH020</t>
        </is>
      </c>
      <c r="B24" s="20" t="n"/>
      <c r="C24" s="20" t="n"/>
      <c r="D24" s="20" t="n"/>
      <c r="E24" s="25" t="n"/>
      <c r="F24" s="22">
        <f>SUMIF('Sổ khách nợ'!$B$5:$B$500, A24, 'Sổ khách nợ'!$E$5:$E$500)</f>
        <v/>
      </c>
      <c r="G24" s="22">
        <f>SUMIF('Sổ khách nợ'!$B$5:$B$500, A24, 'Sổ khách nợ'!$F$5:$F$500)</f>
        <v/>
      </c>
      <c r="H24" s="22">
        <f>F24-G24</f>
        <v/>
      </c>
      <c r="I24" s="23">
        <f>IFERROR(INDEX('Sổ khách nợ'!$G$5:$G$500, MATCH(2, 1/('Sổ khách nợ'!$B$5:$B$500=A24), 1)), "")</f>
        <v/>
      </c>
      <c r="J24" s="24">
        <f>IF(AND(H24&gt;0, I24&lt;&gt;"", 'Tổng quan'!$B$12&gt;I24), 'Tổng quan'!$B$12-I24, 0)</f>
        <v/>
      </c>
      <c r="K24" s="24">
        <f>IF(B24="", "", IF(H24&lt;=0, "Đã trả đủ", IF(J24&gt;0, "Quá hạn", IF(AND(E24&gt;0, H24&gt;E24), "Vượt hạn mức", "Trong hạn"))))</f>
        <v/>
      </c>
    </row>
    <row r="25">
      <c r="A25" s="19" t="inlineStr">
        <is>
          <t>KH021</t>
        </is>
      </c>
      <c r="B25" s="20" t="n"/>
      <c r="C25" s="20" t="n"/>
      <c r="D25" s="20" t="n"/>
      <c r="E25" s="25" t="n"/>
      <c r="F25" s="22">
        <f>SUMIF('Sổ khách nợ'!$B$5:$B$500, A25, 'Sổ khách nợ'!$E$5:$E$500)</f>
        <v/>
      </c>
      <c r="G25" s="22">
        <f>SUMIF('Sổ khách nợ'!$B$5:$B$500, A25, 'Sổ khách nợ'!$F$5:$F$500)</f>
        <v/>
      </c>
      <c r="H25" s="22">
        <f>F25-G25</f>
        <v/>
      </c>
      <c r="I25" s="23">
        <f>IFERROR(INDEX('Sổ khách nợ'!$G$5:$G$500, MATCH(2, 1/('Sổ khách nợ'!$B$5:$B$500=A25), 1)), "")</f>
        <v/>
      </c>
      <c r="J25" s="24">
        <f>IF(AND(H25&gt;0, I25&lt;&gt;"", 'Tổng quan'!$B$12&gt;I25), 'Tổng quan'!$B$12-I25, 0)</f>
        <v/>
      </c>
      <c r="K25" s="24">
        <f>IF(B25="", "", IF(H25&lt;=0, "Đã trả đủ", IF(J25&gt;0, "Quá hạn", IF(AND(E25&gt;0, H25&gt;E25), "Vượt hạn mức", "Trong hạn"))))</f>
        <v/>
      </c>
    </row>
    <row r="26">
      <c r="A26" s="19" t="inlineStr">
        <is>
          <t>KH022</t>
        </is>
      </c>
      <c r="B26" s="20" t="n"/>
      <c r="C26" s="20" t="n"/>
      <c r="D26" s="20" t="n"/>
      <c r="E26" s="25" t="n"/>
      <c r="F26" s="22">
        <f>SUMIF('Sổ khách nợ'!$B$5:$B$500, A26, 'Sổ khách nợ'!$E$5:$E$500)</f>
        <v/>
      </c>
      <c r="G26" s="22">
        <f>SUMIF('Sổ khách nợ'!$B$5:$B$500, A26, 'Sổ khách nợ'!$F$5:$F$500)</f>
        <v/>
      </c>
      <c r="H26" s="22">
        <f>F26-G26</f>
        <v/>
      </c>
      <c r="I26" s="23">
        <f>IFERROR(INDEX('Sổ khách nợ'!$G$5:$G$500, MATCH(2, 1/('Sổ khách nợ'!$B$5:$B$500=A26), 1)), "")</f>
        <v/>
      </c>
      <c r="J26" s="24">
        <f>IF(AND(H26&gt;0, I26&lt;&gt;"", 'Tổng quan'!$B$12&gt;I26), 'Tổng quan'!$B$12-I26, 0)</f>
        <v/>
      </c>
      <c r="K26" s="24">
        <f>IF(B26="", "", IF(H26&lt;=0, "Đã trả đủ", IF(J26&gt;0, "Quá hạn", IF(AND(E26&gt;0, H26&gt;E26), "Vượt hạn mức", "Trong hạn"))))</f>
        <v/>
      </c>
    </row>
    <row r="27">
      <c r="A27" s="19" t="inlineStr">
        <is>
          <t>KH023</t>
        </is>
      </c>
      <c r="B27" s="20" t="n"/>
      <c r="C27" s="20" t="n"/>
      <c r="D27" s="20" t="n"/>
      <c r="E27" s="25" t="n"/>
      <c r="F27" s="22">
        <f>SUMIF('Sổ khách nợ'!$B$5:$B$500, A27, 'Sổ khách nợ'!$E$5:$E$500)</f>
        <v/>
      </c>
      <c r="G27" s="22">
        <f>SUMIF('Sổ khách nợ'!$B$5:$B$500, A27, 'Sổ khách nợ'!$F$5:$F$500)</f>
        <v/>
      </c>
      <c r="H27" s="22">
        <f>F27-G27</f>
        <v/>
      </c>
      <c r="I27" s="23">
        <f>IFERROR(INDEX('Sổ khách nợ'!$G$5:$G$500, MATCH(2, 1/('Sổ khách nợ'!$B$5:$B$500=A27), 1)), "")</f>
        <v/>
      </c>
      <c r="J27" s="24">
        <f>IF(AND(H27&gt;0, I27&lt;&gt;"", 'Tổng quan'!$B$12&gt;I27), 'Tổng quan'!$B$12-I27, 0)</f>
        <v/>
      </c>
      <c r="K27" s="24">
        <f>IF(B27="", "", IF(H27&lt;=0, "Đã trả đủ", IF(J27&gt;0, "Quá hạn", IF(AND(E27&gt;0, H27&gt;E27), "Vượt hạn mức", "Trong hạn"))))</f>
        <v/>
      </c>
    </row>
    <row r="28">
      <c r="A28" s="19" t="inlineStr">
        <is>
          <t>KH024</t>
        </is>
      </c>
      <c r="B28" s="20" t="n"/>
      <c r="C28" s="20" t="n"/>
      <c r="D28" s="20" t="n"/>
      <c r="E28" s="25" t="n"/>
      <c r="F28" s="22">
        <f>SUMIF('Sổ khách nợ'!$B$5:$B$500, A28, 'Sổ khách nợ'!$E$5:$E$500)</f>
        <v/>
      </c>
      <c r="G28" s="22">
        <f>SUMIF('Sổ khách nợ'!$B$5:$B$500, A28, 'Sổ khách nợ'!$F$5:$F$500)</f>
        <v/>
      </c>
      <c r="H28" s="22">
        <f>F28-G28</f>
        <v/>
      </c>
      <c r="I28" s="23">
        <f>IFERROR(INDEX('Sổ khách nợ'!$G$5:$G$500, MATCH(2, 1/('Sổ khách nợ'!$B$5:$B$500=A28), 1)), "")</f>
        <v/>
      </c>
      <c r="J28" s="24">
        <f>IF(AND(H28&gt;0, I28&lt;&gt;"", 'Tổng quan'!$B$12&gt;I28), 'Tổng quan'!$B$12-I28, 0)</f>
        <v/>
      </c>
      <c r="K28" s="24">
        <f>IF(B28="", "", IF(H28&lt;=0, "Đã trả đủ", IF(J28&gt;0, "Quá hạn", IF(AND(E28&gt;0, H28&gt;E28), "Vượt hạn mức", "Trong hạn"))))</f>
        <v/>
      </c>
    </row>
    <row r="29">
      <c r="A29" s="19" t="inlineStr">
        <is>
          <t>KH025</t>
        </is>
      </c>
      <c r="B29" s="20" t="n"/>
      <c r="C29" s="20" t="n"/>
      <c r="D29" s="20" t="n"/>
      <c r="E29" s="25" t="n"/>
      <c r="F29" s="22">
        <f>SUMIF('Sổ khách nợ'!$B$5:$B$500, A29, 'Sổ khách nợ'!$E$5:$E$500)</f>
        <v/>
      </c>
      <c r="G29" s="22">
        <f>SUMIF('Sổ khách nợ'!$B$5:$B$500, A29, 'Sổ khách nợ'!$F$5:$F$500)</f>
        <v/>
      </c>
      <c r="H29" s="22">
        <f>F29-G29</f>
        <v/>
      </c>
      <c r="I29" s="23">
        <f>IFERROR(INDEX('Sổ khách nợ'!$G$5:$G$500, MATCH(2, 1/('Sổ khách nợ'!$B$5:$B$500=A29), 1)), "")</f>
        <v/>
      </c>
      <c r="J29" s="24">
        <f>IF(AND(H29&gt;0, I29&lt;&gt;"", 'Tổng quan'!$B$12&gt;I29), 'Tổng quan'!$B$12-I29, 0)</f>
        <v/>
      </c>
      <c r="K29" s="24">
        <f>IF(B29="", "", IF(H29&lt;=0, "Đã trả đủ", IF(J29&gt;0, "Quá hạn", IF(AND(E29&gt;0, H29&gt;E29), "Vượt hạn mức", "Trong hạn"))))</f>
        <v/>
      </c>
    </row>
    <row r="30">
      <c r="A30" s="19" t="inlineStr">
        <is>
          <t>KH026</t>
        </is>
      </c>
      <c r="B30" s="20" t="n"/>
      <c r="C30" s="20" t="n"/>
      <c r="D30" s="20" t="n"/>
      <c r="E30" s="25" t="n"/>
      <c r="F30" s="22">
        <f>SUMIF('Sổ khách nợ'!$B$5:$B$500, A30, 'Sổ khách nợ'!$E$5:$E$500)</f>
        <v/>
      </c>
      <c r="G30" s="22">
        <f>SUMIF('Sổ khách nợ'!$B$5:$B$500, A30, 'Sổ khách nợ'!$F$5:$F$500)</f>
        <v/>
      </c>
      <c r="H30" s="22">
        <f>F30-G30</f>
        <v/>
      </c>
      <c r="I30" s="23">
        <f>IFERROR(INDEX('Sổ khách nợ'!$G$5:$G$500, MATCH(2, 1/('Sổ khách nợ'!$B$5:$B$500=A30), 1)), "")</f>
        <v/>
      </c>
      <c r="J30" s="24">
        <f>IF(AND(H30&gt;0, I30&lt;&gt;"", 'Tổng quan'!$B$12&gt;I30), 'Tổng quan'!$B$12-I30, 0)</f>
        <v/>
      </c>
      <c r="K30" s="24">
        <f>IF(B30="", "", IF(H30&lt;=0, "Đã trả đủ", IF(J30&gt;0, "Quá hạn", IF(AND(E30&gt;0, H30&gt;E30), "Vượt hạn mức", "Trong hạn"))))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0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22" customWidth="1" min="3" max="3"/>
    <col width="28" customWidth="1" min="4" max="4"/>
    <col width="16" customWidth="1" min="5" max="5"/>
    <col width="16" customWidth="1" min="6" max="6"/>
    <col width="14" customWidth="1" min="7" max="7"/>
    <col width="22" customWidth="1" min="8" max="8"/>
    <col width="20" customWidth="1" min="9" max="9"/>
  </cols>
  <sheetData>
    <row r="1">
      <c r="A1" s="1" t="inlineStr">
        <is>
          <t>SỔ CHI TIẾT KHÁCH NỢ TIỆM</t>
        </is>
      </c>
    </row>
    <row r="2">
      <c r="A2" s="2" t="inlineStr">
        <is>
          <t>Mỗi lần khách mua chịu hoặc trả tiền, thêm 1 dòng. Cột Nợ thêm và Đã trả chỉ điền 1 trong 2.</t>
        </is>
      </c>
    </row>
    <row r="4">
      <c r="A4" s="17" t="inlineStr">
        <is>
          <t>Ngày</t>
        </is>
      </c>
      <c r="B4" s="17" t="inlineStr">
        <is>
          <t>Mã khách</t>
        </is>
      </c>
      <c r="C4" s="18" t="inlineStr">
        <is>
          <t>Tên khách</t>
        </is>
      </c>
      <c r="D4" s="17" t="inlineStr">
        <is>
          <t>Nội dung / Mặt hàng</t>
        </is>
      </c>
      <c r="E4" s="17" t="inlineStr">
        <is>
          <t>Nợ thêm (đ)</t>
        </is>
      </c>
      <c r="F4" s="17" t="inlineStr">
        <is>
          <t>Đã trả (đ)</t>
        </is>
      </c>
      <c r="G4" s="17" t="inlineStr">
        <is>
          <t>Hẹn trả</t>
        </is>
      </c>
      <c r="H4" s="18" t="inlineStr">
        <is>
          <t>Còn nợ sau dòng này (đ)</t>
        </is>
      </c>
      <c r="I4" s="17" t="inlineStr">
        <is>
          <t>Ghi chú</t>
        </is>
      </c>
    </row>
    <row r="5">
      <c r="A5" s="19" t="inlineStr">
        <is>
          <t>2026-10-02</t>
        </is>
      </c>
      <c r="B5" s="19" t="inlineStr">
        <is>
          <t>KH001</t>
        </is>
      </c>
      <c r="C5" s="26">
        <f>IFERROR(VLOOKUP(B5, 'Khách hàng'!$A$5:$B$200, 2, FALSE), "")</f>
        <v/>
      </c>
      <c r="D5" s="20" t="inlineStr">
        <is>
          <t>Gạo 10kg, dầu ăn 1 chai</t>
        </is>
      </c>
      <c r="E5" s="21" t="n">
        <v>250000</v>
      </c>
      <c r="F5" s="21" t="n"/>
      <c r="G5" s="19" t="inlineStr">
        <is>
          <t>2026-11-05</t>
        </is>
      </c>
      <c r="H5" s="10">
        <f>SUMIFS($E$5:E5, $B$5:B5, B5) - SUMIFS($F$5:F5, $B$5:B5, B5)</f>
        <v/>
      </c>
      <c r="I5" s="20" t="inlineStr"/>
    </row>
    <row r="6">
      <c r="A6" s="19" t="inlineStr">
        <is>
          <t>2026-10-09</t>
        </is>
      </c>
      <c r="B6" s="19" t="inlineStr">
        <is>
          <t>KH001</t>
        </is>
      </c>
      <c r="C6" s="26">
        <f>IFERROR(VLOOKUP(B6, 'Khách hàng'!$A$5:$B$200, 2, FALSE), "")</f>
        <v/>
      </c>
      <c r="D6" s="20" t="inlineStr">
        <is>
          <t>Sữa 1 lốc, đường 1kg</t>
        </is>
      </c>
      <c r="E6" s="21" t="n">
        <v>120000</v>
      </c>
      <c r="F6" s="21" t="n"/>
      <c r="G6" s="19" t="inlineStr">
        <is>
          <t>2026-11-05</t>
        </is>
      </c>
      <c r="H6" s="10">
        <f>SUMIFS($E$5:E6, $B$5:B6, B6) - SUMIFS($F$5:F6, $B$5:B6, B6)</f>
        <v/>
      </c>
      <c r="I6" s="20" t="inlineStr"/>
    </row>
    <row r="7">
      <c r="A7" s="19" t="inlineStr">
        <is>
          <t>2026-10-12</t>
        </is>
      </c>
      <c r="B7" s="19" t="inlineStr">
        <is>
          <t>KH002</t>
        </is>
      </c>
      <c r="C7" s="26">
        <f>IFERROR(VLOOKUP(B7, 'Khách hàng'!$A$5:$B$200, 2, FALSE), "")</f>
        <v/>
      </c>
      <c r="D7" s="20" t="inlineStr">
        <is>
          <t>Mì gói 1 thùng, nước mắm</t>
        </is>
      </c>
      <c r="E7" s="21" t="n">
        <v>180000</v>
      </c>
      <c r="F7" s="21" t="n"/>
      <c r="G7" s="19" t="inlineStr">
        <is>
          <t>2026-10-25</t>
        </is>
      </c>
      <c r="H7" s="10">
        <f>SUMIFS($E$5:E7, $B$5:B7, B7) - SUMIFS($F$5:F7, $B$5:B7, B7)</f>
        <v/>
      </c>
      <c r="I7" s="20" t="inlineStr"/>
    </row>
    <row r="8">
      <c r="A8" s="19" t="inlineStr">
        <is>
          <t>2026-10-15</t>
        </is>
      </c>
      <c r="B8" s="19" t="inlineStr">
        <is>
          <t>KH003</t>
        </is>
      </c>
      <c r="C8" s="26">
        <f>IFERROR(VLOOKUP(B8, 'Khách hàng'!$A$5:$B$200, 2, FALSE), "")</f>
        <v/>
      </c>
      <c r="D8" s="20" t="inlineStr">
        <is>
          <t>Bột giặt, nước rửa chén</t>
        </is>
      </c>
      <c r="E8" s="21" t="n">
        <v>95000</v>
      </c>
      <c r="F8" s="21" t="n"/>
      <c r="G8" s="19" t="inlineStr">
        <is>
          <t>2026-10-20</t>
        </is>
      </c>
      <c r="H8" s="10">
        <f>SUMIFS($E$5:E8, $B$5:B8, B8) - SUMIFS($F$5:F8, $B$5:B8, B8)</f>
        <v/>
      </c>
      <c r="I8" s="20" t="inlineStr"/>
    </row>
    <row r="9">
      <c r="A9" s="19" t="inlineStr">
        <is>
          <t>2026-10-20</t>
        </is>
      </c>
      <c r="B9" s="19" t="inlineStr">
        <is>
          <t>KH001</t>
        </is>
      </c>
      <c r="C9" s="26">
        <f>IFERROR(VLOOKUP(B9, 'Khách hàng'!$A$5:$B$200, 2, FALSE), "")</f>
        <v/>
      </c>
      <c r="D9" s="20" t="inlineStr">
        <is>
          <t>Bình gas</t>
        </is>
      </c>
      <c r="E9" s="21" t="n">
        <v>450000</v>
      </c>
      <c r="F9" s="21" t="n"/>
      <c r="G9" s="19" t="inlineStr">
        <is>
          <t>2026-11-05</t>
        </is>
      </c>
      <c r="H9" s="10">
        <f>SUMIFS($E$5:E9, $B$5:B9, B9) - SUMIFS($F$5:F9, $B$5:B9, B9)</f>
        <v/>
      </c>
      <c r="I9" s="20" t="inlineStr"/>
    </row>
    <row r="10">
      <c r="A10" s="19" t="inlineStr">
        <is>
          <t>2026-10-22</t>
        </is>
      </c>
      <c r="B10" s="19" t="inlineStr">
        <is>
          <t>KH003</t>
        </is>
      </c>
      <c r="C10" s="26">
        <f>IFERROR(VLOOKUP(B10, 'Khách hàng'!$A$5:$B$200, 2, FALSE), "")</f>
        <v/>
      </c>
      <c r="D10" s="20" t="inlineStr">
        <is>
          <t>Khách trả tiền đợt trước</t>
        </is>
      </c>
      <c r="E10" s="21" t="n"/>
      <c r="F10" s="21" t="n">
        <v>95000</v>
      </c>
      <c r="G10" s="19" t="n"/>
      <c r="H10" s="10">
        <f>SUMIFS($E$5:E10, $B$5:B10, B10) - SUMIFS($F$5:F10, $B$5:B10, B10)</f>
        <v/>
      </c>
      <c r="I10" s="20" t="inlineStr">
        <is>
          <t>Đã thanh toán đủ</t>
        </is>
      </c>
    </row>
    <row r="11">
      <c r="A11" s="19" t="n"/>
      <c r="B11" s="19" t="n"/>
      <c r="C11" s="26">
        <f>IF(B11="", "", IFERROR(VLOOKUP(B11, 'Khách hàng'!$A$5:$B$200, 2, FALSE), ""))</f>
        <v/>
      </c>
      <c r="D11" s="20" t="n"/>
      <c r="E11" s="21" t="n"/>
      <c r="F11" s="21" t="n"/>
      <c r="G11" s="19" t="n"/>
      <c r="H11" s="22">
        <f>IF(B11="", "", SUMIFS($E$5:E11, $B$5:B11, B11) - SUMIFS($F$5:F11, $B$5:B11, B11))</f>
        <v/>
      </c>
      <c r="I11" s="20" t="n"/>
    </row>
    <row r="12">
      <c r="A12" s="19" t="n"/>
      <c r="B12" s="19" t="n"/>
      <c r="C12" s="26">
        <f>IF(B12="", "", IFERROR(VLOOKUP(B12, 'Khách hàng'!$A$5:$B$200, 2, FALSE), ""))</f>
        <v/>
      </c>
      <c r="D12" s="20" t="n"/>
      <c r="E12" s="21" t="n"/>
      <c r="F12" s="21" t="n"/>
      <c r="G12" s="19" t="n"/>
      <c r="H12" s="22">
        <f>IF(B12="", "", SUMIFS($E$5:E12, $B$5:B12, B12) - SUMIFS($F$5:F12, $B$5:B12, B12))</f>
        <v/>
      </c>
      <c r="I12" s="20" t="n"/>
    </row>
    <row r="13">
      <c r="A13" s="19" t="n"/>
      <c r="B13" s="19" t="n"/>
      <c r="C13" s="26">
        <f>IF(B13="", "", IFERROR(VLOOKUP(B13, 'Khách hàng'!$A$5:$B$200, 2, FALSE), ""))</f>
        <v/>
      </c>
      <c r="D13" s="20" t="n"/>
      <c r="E13" s="21" t="n"/>
      <c r="F13" s="21" t="n"/>
      <c r="G13" s="19" t="n"/>
      <c r="H13" s="22">
        <f>IF(B13="", "", SUMIFS($E$5:E13, $B$5:B13, B13) - SUMIFS($F$5:F13, $B$5:B13, B13))</f>
        <v/>
      </c>
      <c r="I13" s="20" t="n"/>
    </row>
    <row r="14">
      <c r="A14" s="19" t="n"/>
      <c r="B14" s="19" t="n"/>
      <c r="C14" s="26">
        <f>IF(B14="", "", IFERROR(VLOOKUP(B14, 'Khách hàng'!$A$5:$B$200, 2, FALSE), ""))</f>
        <v/>
      </c>
      <c r="D14" s="20" t="n"/>
      <c r="E14" s="21" t="n"/>
      <c r="F14" s="21" t="n"/>
      <c r="G14" s="19" t="n"/>
      <c r="H14" s="22">
        <f>IF(B14="", "", SUMIFS($E$5:E14, $B$5:B14, B14) - SUMIFS($F$5:F14, $B$5:B14, B14))</f>
        <v/>
      </c>
      <c r="I14" s="20" t="n"/>
    </row>
    <row r="15">
      <c r="A15" s="19" t="n"/>
      <c r="B15" s="19" t="n"/>
      <c r="C15" s="26">
        <f>IF(B15="", "", IFERROR(VLOOKUP(B15, 'Khách hàng'!$A$5:$B$200, 2, FALSE), ""))</f>
        <v/>
      </c>
      <c r="D15" s="20" t="n"/>
      <c r="E15" s="21" t="n"/>
      <c r="F15" s="21" t="n"/>
      <c r="G15" s="19" t="n"/>
      <c r="H15" s="22">
        <f>IF(B15="", "", SUMIFS($E$5:E15, $B$5:B15, B15) - SUMIFS($F$5:F15, $B$5:B15, B15))</f>
        <v/>
      </c>
      <c r="I15" s="20" t="n"/>
    </row>
    <row r="16">
      <c r="A16" s="19" t="n"/>
      <c r="B16" s="19" t="n"/>
      <c r="C16" s="26">
        <f>IF(B16="", "", IFERROR(VLOOKUP(B16, 'Khách hàng'!$A$5:$B$200, 2, FALSE), ""))</f>
        <v/>
      </c>
      <c r="D16" s="20" t="n"/>
      <c r="E16" s="21" t="n"/>
      <c r="F16" s="21" t="n"/>
      <c r="G16" s="19" t="n"/>
      <c r="H16" s="22">
        <f>IF(B16="", "", SUMIFS($E$5:E16, $B$5:B16, B16) - SUMIFS($F$5:F16, $B$5:B16, B16))</f>
        <v/>
      </c>
      <c r="I16" s="20" t="n"/>
    </row>
    <row r="17">
      <c r="A17" s="19" t="n"/>
      <c r="B17" s="19" t="n"/>
      <c r="C17" s="26">
        <f>IF(B17="", "", IFERROR(VLOOKUP(B17, 'Khách hàng'!$A$5:$B$200, 2, FALSE), ""))</f>
        <v/>
      </c>
      <c r="D17" s="20" t="n"/>
      <c r="E17" s="21" t="n"/>
      <c r="F17" s="21" t="n"/>
      <c r="G17" s="19" t="n"/>
      <c r="H17" s="22">
        <f>IF(B17="", "", SUMIFS($E$5:E17, $B$5:B17, B17) - SUMIFS($F$5:F17, $B$5:B17, B17))</f>
        <v/>
      </c>
      <c r="I17" s="20" t="n"/>
    </row>
    <row r="18">
      <c r="A18" s="19" t="n"/>
      <c r="B18" s="19" t="n"/>
      <c r="C18" s="26">
        <f>IF(B18="", "", IFERROR(VLOOKUP(B18, 'Khách hàng'!$A$5:$B$200, 2, FALSE), ""))</f>
        <v/>
      </c>
      <c r="D18" s="20" t="n"/>
      <c r="E18" s="21" t="n"/>
      <c r="F18" s="21" t="n"/>
      <c r="G18" s="19" t="n"/>
      <c r="H18" s="22">
        <f>IF(B18="", "", SUMIFS($E$5:E18, $B$5:B18, B18) - SUMIFS($F$5:F18, $B$5:B18, B18))</f>
        <v/>
      </c>
      <c r="I18" s="20" t="n"/>
    </row>
    <row r="19">
      <c r="A19" s="19" t="n"/>
      <c r="B19" s="19" t="n"/>
      <c r="C19" s="26">
        <f>IF(B19="", "", IFERROR(VLOOKUP(B19, 'Khách hàng'!$A$5:$B$200, 2, FALSE), ""))</f>
        <v/>
      </c>
      <c r="D19" s="20" t="n"/>
      <c r="E19" s="21" t="n"/>
      <c r="F19" s="21" t="n"/>
      <c r="G19" s="19" t="n"/>
      <c r="H19" s="22">
        <f>IF(B19="", "", SUMIFS($E$5:E19, $B$5:B19, B19) - SUMIFS($F$5:F19, $B$5:B19, B19))</f>
        <v/>
      </c>
      <c r="I19" s="20" t="n"/>
    </row>
    <row r="20">
      <c r="A20" s="19" t="n"/>
      <c r="B20" s="19" t="n"/>
      <c r="C20" s="26">
        <f>IF(B20="", "", IFERROR(VLOOKUP(B20, 'Khách hàng'!$A$5:$B$200, 2, FALSE), ""))</f>
        <v/>
      </c>
      <c r="D20" s="20" t="n"/>
      <c r="E20" s="21" t="n"/>
      <c r="F20" s="21" t="n"/>
      <c r="G20" s="19" t="n"/>
      <c r="H20" s="22">
        <f>IF(B20="", "", SUMIFS($E$5:E20, $B$5:B20, B20) - SUMIFS($F$5:F20, $B$5:B20, B20))</f>
        <v/>
      </c>
      <c r="I20" s="20" t="n"/>
    </row>
    <row r="21">
      <c r="A21" s="19" t="n"/>
      <c r="B21" s="19" t="n"/>
      <c r="C21" s="26">
        <f>IF(B21="", "", IFERROR(VLOOKUP(B21, 'Khách hàng'!$A$5:$B$200, 2, FALSE), ""))</f>
        <v/>
      </c>
      <c r="D21" s="20" t="n"/>
      <c r="E21" s="21" t="n"/>
      <c r="F21" s="21" t="n"/>
      <c r="G21" s="19" t="n"/>
      <c r="H21" s="22">
        <f>IF(B21="", "", SUMIFS($E$5:E21, $B$5:B21, B21) - SUMIFS($F$5:F21, $B$5:B21, B21))</f>
        <v/>
      </c>
      <c r="I21" s="20" t="n"/>
    </row>
    <row r="22">
      <c r="A22" s="19" t="n"/>
      <c r="B22" s="19" t="n"/>
      <c r="C22" s="26">
        <f>IF(B22="", "", IFERROR(VLOOKUP(B22, 'Khách hàng'!$A$5:$B$200, 2, FALSE), ""))</f>
        <v/>
      </c>
      <c r="D22" s="20" t="n"/>
      <c r="E22" s="21" t="n"/>
      <c r="F22" s="21" t="n"/>
      <c r="G22" s="19" t="n"/>
      <c r="H22" s="22">
        <f>IF(B22="", "", SUMIFS($E$5:E22, $B$5:B22, B22) - SUMIFS($F$5:F22, $B$5:B22, B22))</f>
        <v/>
      </c>
      <c r="I22" s="20" t="n"/>
    </row>
    <row r="23">
      <c r="A23" s="19" t="n"/>
      <c r="B23" s="19" t="n"/>
      <c r="C23" s="26">
        <f>IF(B23="", "", IFERROR(VLOOKUP(B23, 'Khách hàng'!$A$5:$B$200, 2, FALSE), ""))</f>
        <v/>
      </c>
      <c r="D23" s="20" t="n"/>
      <c r="E23" s="21" t="n"/>
      <c r="F23" s="21" t="n"/>
      <c r="G23" s="19" t="n"/>
      <c r="H23" s="22">
        <f>IF(B23="", "", SUMIFS($E$5:E23, $B$5:B23, B23) - SUMIFS($F$5:F23, $B$5:B23, B23))</f>
        <v/>
      </c>
      <c r="I23" s="20" t="n"/>
    </row>
    <row r="24">
      <c r="A24" s="19" t="n"/>
      <c r="B24" s="19" t="n"/>
      <c r="C24" s="26">
        <f>IF(B24="", "", IFERROR(VLOOKUP(B24, 'Khách hàng'!$A$5:$B$200, 2, FALSE), ""))</f>
        <v/>
      </c>
      <c r="D24" s="20" t="n"/>
      <c r="E24" s="21" t="n"/>
      <c r="F24" s="21" t="n"/>
      <c r="G24" s="19" t="n"/>
      <c r="H24" s="22">
        <f>IF(B24="", "", SUMIFS($E$5:E24, $B$5:B24, B24) - SUMIFS($F$5:F24, $B$5:B24, B24))</f>
        <v/>
      </c>
      <c r="I24" s="20" t="n"/>
    </row>
    <row r="25">
      <c r="A25" s="19" t="n"/>
      <c r="B25" s="19" t="n"/>
      <c r="C25" s="26">
        <f>IF(B25="", "", IFERROR(VLOOKUP(B25, 'Khách hàng'!$A$5:$B$200, 2, FALSE), ""))</f>
        <v/>
      </c>
      <c r="D25" s="20" t="n"/>
      <c r="E25" s="21" t="n"/>
      <c r="F25" s="21" t="n"/>
      <c r="G25" s="19" t="n"/>
      <c r="H25" s="22">
        <f>IF(B25="", "", SUMIFS($E$5:E25, $B$5:B25, B25) - SUMIFS($F$5:F25, $B$5:B25, B25))</f>
        <v/>
      </c>
      <c r="I25" s="20" t="n"/>
    </row>
    <row r="26">
      <c r="A26" s="19" t="n"/>
      <c r="B26" s="19" t="n"/>
      <c r="C26" s="26">
        <f>IF(B26="", "", IFERROR(VLOOKUP(B26, 'Khách hàng'!$A$5:$B$200, 2, FALSE), ""))</f>
        <v/>
      </c>
      <c r="D26" s="20" t="n"/>
      <c r="E26" s="21" t="n"/>
      <c r="F26" s="21" t="n"/>
      <c r="G26" s="19" t="n"/>
      <c r="H26" s="22">
        <f>IF(B26="", "", SUMIFS($E$5:E26, $B$5:B26, B26) - SUMIFS($F$5:F26, $B$5:B26, B26))</f>
        <v/>
      </c>
      <c r="I26" s="20" t="n"/>
    </row>
    <row r="27">
      <c r="A27" s="19" t="n"/>
      <c r="B27" s="19" t="n"/>
      <c r="C27" s="26">
        <f>IF(B27="", "", IFERROR(VLOOKUP(B27, 'Khách hàng'!$A$5:$B$200, 2, FALSE), ""))</f>
        <v/>
      </c>
      <c r="D27" s="20" t="n"/>
      <c r="E27" s="21" t="n"/>
      <c r="F27" s="21" t="n"/>
      <c r="G27" s="19" t="n"/>
      <c r="H27" s="22">
        <f>IF(B27="", "", SUMIFS($E$5:E27, $B$5:B27, B27) - SUMIFS($F$5:F27, $B$5:B27, B27))</f>
        <v/>
      </c>
      <c r="I27" s="20" t="n"/>
    </row>
    <row r="28">
      <c r="A28" s="19" t="n"/>
      <c r="B28" s="19" t="n"/>
      <c r="C28" s="26">
        <f>IF(B28="", "", IFERROR(VLOOKUP(B28, 'Khách hàng'!$A$5:$B$200, 2, FALSE), ""))</f>
        <v/>
      </c>
      <c r="D28" s="20" t="n"/>
      <c r="E28" s="21" t="n"/>
      <c r="F28" s="21" t="n"/>
      <c r="G28" s="19" t="n"/>
      <c r="H28" s="22">
        <f>IF(B28="", "", SUMIFS($E$5:E28, $B$5:B28, B28) - SUMIFS($F$5:F28, $B$5:B28, B28))</f>
        <v/>
      </c>
      <c r="I28" s="20" t="n"/>
    </row>
    <row r="29">
      <c r="A29" s="19" t="n"/>
      <c r="B29" s="19" t="n"/>
      <c r="C29" s="26">
        <f>IF(B29="", "", IFERROR(VLOOKUP(B29, 'Khách hàng'!$A$5:$B$200, 2, FALSE), ""))</f>
        <v/>
      </c>
      <c r="D29" s="20" t="n"/>
      <c r="E29" s="21" t="n"/>
      <c r="F29" s="21" t="n"/>
      <c r="G29" s="19" t="n"/>
      <c r="H29" s="22">
        <f>IF(B29="", "", SUMIFS($E$5:E29, $B$5:B29, B29) - SUMIFS($F$5:F29, $B$5:B29, B29))</f>
        <v/>
      </c>
      <c r="I29" s="20" t="n"/>
    </row>
    <row r="30">
      <c r="A30" s="19" t="n"/>
      <c r="B30" s="19" t="n"/>
      <c r="C30" s="26">
        <f>IF(B30="", "", IFERROR(VLOOKUP(B30, 'Khách hàng'!$A$5:$B$200, 2, FALSE), ""))</f>
        <v/>
      </c>
      <c r="D30" s="20" t="n"/>
      <c r="E30" s="21" t="n"/>
      <c r="F30" s="21" t="n"/>
      <c r="G30" s="19" t="n"/>
      <c r="H30" s="22">
        <f>IF(B30="", "", SUMIFS($E$5:E30, $B$5:B30, B30) - SUMIFS($F$5:F30, $B$5:B30, B30))</f>
        <v/>
      </c>
      <c r="I30" s="20" t="n"/>
    </row>
    <row r="31">
      <c r="A31" s="19" t="n"/>
      <c r="B31" s="19" t="n"/>
      <c r="C31" s="26">
        <f>IF(B31="", "", IFERROR(VLOOKUP(B31, 'Khách hàng'!$A$5:$B$200, 2, FALSE), ""))</f>
        <v/>
      </c>
      <c r="D31" s="20" t="n"/>
      <c r="E31" s="21" t="n"/>
      <c r="F31" s="21" t="n"/>
      <c r="G31" s="19" t="n"/>
      <c r="H31" s="22">
        <f>IF(B31="", "", SUMIFS($E$5:E31, $B$5:B31, B31) - SUMIFS($F$5:F31, $B$5:B31, B31))</f>
        <v/>
      </c>
      <c r="I31" s="20" t="n"/>
    </row>
    <row r="32">
      <c r="A32" s="19" t="n"/>
      <c r="B32" s="19" t="n"/>
      <c r="C32" s="26">
        <f>IF(B32="", "", IFERROR(VLOOKUP(B32, 'Khách hàng'!$A$5:$B$200, 2, FALSE), ""))</f>
        <v/>
      </c>
      <c r="D32" s="20" t="n"/>
      <c r="E32" s="21" t="n"/>
      <c r="F32" s="21" t="n"/>
      <c r="G32" s="19" t="n"/>
      <c r="H32" s="22">
        <f>IF(B32="", "", SUMIFS($E$5:E32, $B$5:B32, B32) - SUMIFS($F$5:F32, $B$5:B32, B32))</f>
        <v/>
      </c>
      <c r="I32" s="20" t="n"/>
    </row>
    <row r="33">
      <c r="A33" s="19" t="n"/>
      <c r="B33" s="19" t="n"/>
      <c r="C33" s="26">
        <f>IF(B33="", "", IFERROR(VLOOKUP(B33, 'Khách hàng'!$A$5:$B$200, 2, FALSE), ""))</f>
        <v/>
      </c>
      <c r="D33" s="20" t="n"/>
      <c r="E33" s="21" t="n"/>
      <c r="F33" s="21" t="n"/>
      <c r="G33" s="19" t="n"/>
      <c r="H33" s="22">
        <f>IF(B33="", "", SUMIFS($E$5:E33, $B$5:B33, B33) - SUMIFS($F$5:F33, $B$5:B33, B33))</f>
        <v/>
      </c>
      <c r="I33" s="20" t="n"/>
    </row>
    <row r="34">
      <c r="A34" s="19" t="n"/>
      <c r="B34" s="19" t="n"/>
      <c r="C34" s="26">
        <f>IF(B34="", "", IFERROR(VLOOKUP(B34, 'Khách hàng'!$A$5:$B$200, 2, FALSE), ""))</f>
        <v/>
      </c>
      <c r="D34" s="20" t="n"/>
      <c r="E34" s="21" t="n"/>
      <c r="F34" s="21" t="n"/>
      <c r="G34" s="19" t="n"/>
      <c r="H34" s="22">
        <f>IF(B34="", "", SUMIFS($E$5:E34, $B$5:B34, B34) - SUMIFS($F$5:F34, $B$5:B34, B34))</f>
        <v/>
      </c>
      <c r="I34" s="20" t="n"/>
    </row>
    <row r="35">
      <c r="A35" s="19" t="n"/>
      <c r="B35" s="19" t="n"/>
      <c r="C35" s="26">
        <f>IF(B35="", "", IFERROR(VLOOKUP(B35, 'Khách hàng'!$A$5:$B$200, 2, FALSE), ""))</f>
        <v/>
      </c>
      <c r="D35" s="20" t="n"/>
      <c r="E35" s="21" t="n"/>
      <c r="F35" s="21" t="n"/>
      <c r="G35" s="19" t="n"/>
      <c r="H35" s="22">
        <f>IF(B35="", "", SUMIFS($E$5:E35, $B$5:B35, B35) - SUMIFS($F$5:F35, $B$5:B35, B35))</f>
        <v/>
      </c>
      <c r="I35" s="20" t="n"/>
    </row>
    <row r="36">
      <c r="A36" s="19" t="n"/>
      <c r="B36" s="19" t="n"/>
      <c r="C36" s="26">
        <f>IF(B36="", "", IFERROR(VLOOKUP(B36, 'Khách hàng'!$A$5:$B$200, 2, FALSE), ""))</f>
        <v/>
      </c>
      <c r="D36" s="20" t="n"/>
      <c r="E36" s="21" t="n"/>
      <c r="F36" s="21" t="n"/>
      <c r="G36" s="19" t="n"/>
      <c r="H36" s="22">
        <f>IF(B36="", "", SUMIFS($E$5:E36, $B$5:B36, B36) - SUMIFS($F$5:F36, $B$5:B36, B36))</f>
        <v/>
      </c>
      <c r="I36" s="20" t="n"/>
    </row>
    <row r="37">
      <c r="A37" s="19" t="n"/>
      <c r="B37" s="19" t="n"/>
      <c r="C37" s="26">
        <f>IF(B37="", "", IFERROR(VLOOKUP(B37, 'Khách hàng'!$A$5:$B$200, 2, FALSE), ""))</f>
        <v/>
      </c>
      <c r="D37" s="20" t="n"/>
      <c r="E37" s="21" t="n"/>
      <c r="F37" s="21" t="n"/>
      <c r="G37" s="19" t="n"/>
      <c r="H37" s="22">
        <f>IF(B37="", "", SUMIFS($E$5:E37, $B$5:B37, B37) - SUMIFS($F$5:F37, $B$5:B37, B37))</f>
        <v/>
      </c>
      <c r="I37" s="20" t="n"/>
    </row>
    <row r="38">
      <c r="A38" s="19" t="n"/>
      <c r="B38" s="19" t="n"/>
      <c r="C38" s="26">
        <f>IF(B38="", "", IFERROR(VLOOKUP(B38, 'Khách hàng'!$A$5:$B$200, 2, FALSE), ""))</f>
        <v/>
      </c>
      <c r="D38" s="20" t="n"/>
      <c r="E38" s="21" t="n"/>
      <c r="F38" s="21" t="n"/>
      <c r="G38" s="19" t="n"/>
      <c r="H38" s="22">
        <f>IF(B38="", "", SUMIFS($E$5:E38, $B$5:B38, B38) - SUMIFS($F$5:F38, $B$5:B38, B38))</f>
        <v/>
      </c>
      <c r="I38" s="20" t="n"/>
    </row>
    <row r="39">
      <c r="A39" s="19" t="n"/>
      <c r="B39" s="19" t="n"/>
      <c r="C39" s="26">
        <f>IF(B39="", "", IFERROR(VLOOKUP(B39, 'Khách hàng'!$A$5:$B$200, 2, FALSE), ""))</f>
        <v/>
      </c>
      <c r="D39" s="20" t="n"/>
      <c r="E39" s="21" t="n"/>
      <c r="F39" s="21" t="n"/>
      <c r="G39" s="19" t="n"/>
      <c r="H39" s="22">
        <f>IF(B39="", "", SUMIFS($E$5:E39, $B$5:B39, B39) - SUMIFS($F$5:F39, $B$5:B39, B39))</f>
        <v/>
      </c>
      <c r="I39" s="20" t="n"/>
    </row>
    <row r="40">
      <c r="A40" s="19" t="n"/>
      <c r="B40" s="19" t="n"/>
      <c r="C40" s="26">
        <f>IF(B40="", "", IFERROR(VLOOKUP(B40, 'Khách hàng'!$A$5:$B$200, 2, FALSE), ""))</f>
        <v/>
      </c>
      <c r="D40" s="20" t="n"/>
      <c r="E40" s="21" t="n"/>
      <c r="F40" s="21" t="n"/>
      <c r="G40" s="19" t="n"/>
      <c r="H40" s="22">
        <f>IF(B40="", "", SUMIFS($E$5:E40, $B$5:B40, B40) - SUMIFS($F$5:F40, $B$5:B40, B40))</f>
        <v/>
      </c>
      <c r="I40" s="20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5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28" customWidth="1" min="2" max="2"/>
    <col width="14" customWidth="1" min="3" max="3"/>
    <col width="22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DANH SÁCH NHÀ CUNG CẤP &amp; THEO DÕI NỢ TIỆM</t>
        </is>
      </c>
    </row>
    <row r="2">
      <c r="A2" s="5" t="inlineStr">
        <is>
          <t>TỔNG CỘNG TIỆM ĐANG NỢ NHÀ CUNG CẤP:</t>
        </is>
      </c>
      <c r="G2" s="16">
        <f>SUM(G5:G200)</f>
        <v/>
      </c>
    </row>
    <row r="3">
      <c r="A3" s="2" t="inlineStr">
        <is>
          <t>Mỗi NCC 1 dòng. Cột màu vàng nhập thủ công. Cột màu xám công thức tự tính từ 'Sổ tiệm nợ'.</t>
        </is>
      </c>
    </row>
    <row r="4">
      <c r="A4" s="17" t="inlineStr">
        <is>
          <t>Mã NCC</t>
        </is>
      </c>
      <c r="B4" s="17" t="inlineStr">
        <is>
          <t>Tên nhà cung cấp</t>
        </is>
      </c>
      <c r="C4" s="17" t="inlineStr">
        <is>
          <t>Số điện thoại</t>
        </is>
      </c>
      <c r="D4" s="17" t="inlineStr">
        <is>
          <t>Địa chỉ / Ghi chú</t>
        </is>
      </c>
      <c r="E4" s="18" t="inlineStr">
        <is>
          <t>Tổng nợ thêm (đ)</t>
        </is>
      </c>
      <c r="F4" s="18" t="inlineStr">
        <is>
          <t>Tổng đã trả (đ)</t>
        </is>
      </c>
      <c r="G4" s="18" t="inlineStr">
        <is>
          <t>Còn nợ (đ)</t>
        </is>
      </c>
      <c r="H4" s="18" t="inlineStr">
        <is>
          <t>Hẹn trả gần nhất</t>
        </is>
      </c>
      <c r="I4" s="18" t="inlineStr">
        <is>
          <t>Số ngày quá hạn</t>
        </is>
      </c>
      <c r="J4" s="18" t="inlineStr">
        <is>
          <t>Trạng thái</t>
        </is>
      </c>
    </row>
    <row r="5">
      <c r="A5" s="19" t="inlineStr">
        <is>
          <t>NCC01</t>
        </is>
      </c>
      <c r="B5" s="20" t="inlineStr">
        <is>
          <t>Đại lý nước giải khát (MẪU)</t>
        </is>
      </c>
      <c r="C5" s="19" t="inlineStr">
        <is>
          <t>0900 100 001</t>
        </is>
      </c>
      <c r="D5" s="20" t="inlineStr">
        <is>
          <t>Giao thứ Hai</t>
        </is>
      </c>
      <c r="E5" s="22">
        <f>SUMIF('Sổ tiệm nợ'!$B$5:$B$500, A5, 'Sổ tiệm nợ'!$E$5:$E$500)</f>
        <v/>
      </c>
      <c r="F5" s="22">
        <f>SUMIF('Sổ tiệm nợ'!$B$5:$B$500, A5, 'Sổ tiệm nợ'!$F$5:$F$500)</f>
        <v/>
      </c>
      <c r="G5" s="10">
        <f>E5-F5</f>
        <v/>
      </c>
      <c r="H5" s="23">
        <f>IFERROR(INDEX('Sổ tiệm nợ'!$G$5:$G$500, MATCH(2, 1/('Sổ tiệm nợ'!$B$5:$B$500=A5), 1)), "")</f>
        <v/>
      </c>
      <c r="I5" s="24">
        <f>IF(AND(G5&gt;0, H5&lt;&gt;"", 'Tổng quan'!$B$12&gt;H5), 'Tổng quan'!$B$12-H5, 0)</f>
        <v/>
      </c>
      <c r="J5" s="24">
        <f>IF(G5&lt;=0, "Đã trả đủ", IF(I5&gt;0, "Quá hạn", "Trong hạn"))</f>
        <v/>
      </c>
    </row>
    <row r="6">
      <c r="A6" s="19" t="inlineStr">
        <is>
          <t>NCC02</t>
        </is>
      </c>
      <c r="B6" s="20" t="inlineStr">
        <is>
          <t>Nhà phân phối hàng tiêu dùng (MẪU)</t>
        </is>
      </c>
      <c r="C6" s="19" t="inlineStr">
        <is>
          <t>0900 100 002</t>
        </is>
      </c>
      <c r="D6" s="20" t="inlineStr">
        <is>
          <t>Giao thứ Tư</t>
        </is>
      </c>
      <c r="E6" s="22">
        <f>SUMIF('Sổ tiệm nợ'!$B$5:$B$500, A6, 'Sổ tiệm nợ'!$E$5:$E$500)</f>
        <v/>
      </c>
      <c r="F6" s="22">
        <f>SUMIF('Sổ tiệm nợ'!$B$5:$B$500, A6, 'Sổ tiệm nợ'!$F$5:$F$500)</f>
        <v/>
      </c>
      <c r="G6" s="10">
        <f>E6-F6</f>
        <v/>
      </c>
      <c r="H6" s="23">
        <f>IFERROR(INDEX('Sổ tiệm nợ'!$G$5:$G$500, MATCH(2, 1/('Sổ tiệm nợ'!$B$5:$B$500=A6), 1)), "")</f>
        <v/>
      </c>
      <c r="I6" s="24">
        <f>IF(AND(G6&gt;0, H6&lt;&gt;"", 'Tổng quan'!$B$12&gt;H6), 'Tổng quan'!$B$12-H6, 0)</f>
        <v/>
      </c>
      <c r="J6" s="24">
        <f>IF(G6&lt;=0, "Đã trả đủ", IF(I6&gt;0, "Quá hạn", "Trong hạn"))</f>
        <v/>
      </c>
    </row>
    <row r="7">
      <c r="A7" s="19" t="inlineStr">
        <is>
          <t>NCC03</t>
        </is>
      </c>
      <c r="B7" s="20" t="n"/>
      <c r="C7" s="20" t="n"/>
      <c r="D7" s="20" t="n"/>
      <c r="E7" s="22">
        <f>SUMIF('Sổ tiệm nợ'!$B$5:$B$500, A7, 'Sổ tiệm nợ'!$E$5:$E$500)</f>
        <v/>
      </c>
      <c r="F7" s="22">
        <f>SUMIF('Sổ tiệm nợ'!$B$5:$B$500, A7, 'Sổ tiệm nợ'!$F$5:$F$500)</f>
        <v/>
      </c>
      <c r="G7" s="22">
        <f>E7-F7</f>
        <v/>
      </c>
      <c r="H7" s="23">
        <f>IFERROR(INDEX('Sổ tiệm nợ'!$G$5:$G$500, MATCH(2, 1/('Sổ tiệm nợ'!$B$5:$B$500=A7), 1)), "")</f>
        <v/>
      </c>
      <c r="I7" s="24">
        <f>IF(AND(G7&gt;0, H7&lt;&gt;"", 'Tổng quan'!$B$12&gt;H7), 'Tổng quan'!$B$12-H7, 0)</f>
        <v/>
      </c>
      <c r="J7" s="24">
        <f>IF(B7="", "", IF(G7&lt;=0, "Đã trả đủ", IF(I7&gt;0, "Quá hạn", "Trong hạn")))</f>
        <v/>
      </c>
    </row>
    <row r="8">
      <c r="A8" s="19" t="inlineStr">
        <is>
          <t>NCC04</t>
        </is>
      </c>
      <c r="B8" s="20" t="n"/>
      <c r="C8" s="20" t="n"/>
      <c r="D8" s="20" t="n"/>
      <c r="E8" s="22">
        <f>SUMIF('Sổ tiệm nợ'!$B$5:$B$500, A8, 'Sổ tiệm nợ'!$E$5:$E$500)</f>
        <v/>
      </c>
      <c r="F8" s="22">
        <f>SUMIF('Sổ tiệm nợ'!$B$5:$B$500, A8, 'Sổ tiệm nợ'!$F$5:$F$500)</f>
        <v/>
      </c>
      <c r="G8" s="22">
        <f>E8-F8</f>
        <v/>
      </c>
      <c r="H8" s="23">
        <f>IFERROR(INDEX('Sổ tiệm nợ'!$G$5:$G$500, MATCH(2, 1/('Sổ tiệm nợ'!$B$5:$B$500=A8), 1)), "")</f>
        <v/>
      </c>
      <c r="I8" s="24">
        <f>IF(AND(G8&gt;0, H8&lt;&gt;"", 'Tổng quan'!$B$12&gt;H8), 'Tổng quan'!$B$12-H8, 0)</f>
        <v/>
      </c>
      <c r="J8" s="24">
        <f>IF(B8="", "", IF(G8&lt;=0, "Đã trả đủ", IF(I8&gt;0, "Quá hạn", "Trong hạn")))</f>
        <v/>
      </c>
    </row>
    <row r="9">
      <c r="A9" s="19" t="inlineStr">
        <is>
          <t>NCC05</t>
        </is>
      </c>
      <c r="B9" s="20" t="n"/>
      <c r="C9" s="20" t="n"/>
      <c r="D9" s="20" t="n"/>
      <c r="E9" s="22">
        <f>SUMIF('Sổ tiệm nợ'!$B$5:$B$500, A9, 'Sổ tiệm nợ'!$E$5:$E$500)</f>
        <v/>
      </c>
      <c r="F9" s="22">
        <f>SUMIF('Sổ tiệm nợ'!$B$5:$B$500, A9, 'Sổ tiệm nợ'!$F$5:$F$500)</f>
        <v/>
      </c>
      <c r="G9" s="22">
        <f>E9-F9</f>
        <v/>
      </c>
      <c r="H9" s="23">
        <f>IFERROR(INDEX('Sổ tiệm nợ'!$G$5:$G$500, MATCH(2, 1/('Sổ tiệm nợ'!$B$5:$B$500=A9), 1)), "")</f>
        <v/>
      </c>
      <c r="I9" s="24">
        <f>IF(AND(G9&gt;0, H9&lt;&gt;"", 'Tổng quan'!$B$12&gt;H9), 'Tổng quan'!$B$12-H9, 0)</f>
        <v/>
      </c>
      <c r="J9" s="24">
        <f>IF(B9="", "", IF(G9&lt;=0, "Đã trả đủ", IF(I9&gt;0, "Quá hạn", "Trong hạn")))</f>
        <v/>
      </c>
    </row>
    <row r="10">
      <c r="A10" s="19" t="inlineStr">
        <is>
          <t>NCC06</t>
        </is>
      </c>
      <c r="B10" s="20" t="n"/>
      <c r="C10" s="20" t="n"/>
      <c r="D10" s="20" t="n"/>
      <c r="E10" s="22">
        <f>SUMIF('Sổ tiệm nợ'!$B$5:$B$500, A10, 'Sổ tiệm nợ'!$E$5:$E$500)</f>
        <v/>
      </c>
      <c r="F10" s="22">
        <f>SUMIF('Sổ tiệm nợ'!$B$5:$B$500, A10, 'Sổ tiệm nợ'!$F$5:$F$500)</f>
        <v/>
      </c>
      <c r="G10" s="22">
        <f>E10-F10</f>
        <v/>
      </c>
      <c r="H10" s="23">
        <f>IFERROR(INDEX('Sổ tiệm nợ'!$G$5:$G$500, MATCH(2, 1/('Sổ tiệm nợ'!$B$5:$B$500=A10), 1)), "")</f>
        <v/>
      </c>
      <c r="I10" s="24">
        <f>IF(AND(G10&gt;0, H10&lt;&gt;"", 'Tổng quan'!$B$12&gt;H10), 'Tổng quan'!$B$12-H10, 0)</f>
        <v/>
      </c>
      <c r="J10" s="24">
        <f>IF(B10="", "", IF(G10&lt;=0, "Đã trả đủ", IF(I10&gt;0, "Quá hạn", "Trong hạn")))</f>
        <v/>
      </c>
    </row>
    <row r="11">
      <c r="A11" s="19" t="inlineStr">
        <is>
          <t>NCC07</t>
        </is>
      </c>
      <c r="B11" s="20" t="n"/>
      <c r="C11" s="20" t="n"/>
      <c r="D11" s="20" t="n"/>
      <c r="E11" s="22">
        <f>SUMIF('Sổ tiệm nợ'!$B$5:$B$500, A11, 'Sổ tiệm nợ'!$E$5:$E$500)</f>
        <v/>
      </c>
      <c r="F11" s="22">
        <f>SUMIF('Sổ tiệm nợ'!$B$5:$B$500, A11, 'Sổ tiệm nợ'!$F$5:$F$500)</f>
        <v/>
      </c>
      <c r="G11" s="22">
        <f>E11-F11</f>
        <v/>
      </c>
      <c r="H11" s="23">
        <f>IFERROR(INDEX('Sổ tiệm nợ'!$G$5:$G$500, MATCH(2, 1/('Sổ tiệm nợ'!$B$5:$B$500=A11), 1)), "")</f>
        <v/>
      </c>
      <c r="I11" s="24">
        <f>IF(AND(G11&gt;0, H11&lt;&gt;"", 'Tổng quan'!$B$12&gt;H11), 'Tổng quan'!$B$12-H11, 0)</f>
        <v/>
      </c>
      <c r="J11" s="24">
        <f>IF(B11="", "", IF(G11&lt;=0, "Đã trả đủ", IF(I11&gt;0, "Quá hạn", "Trong hạn")))</f>
        <v/>
      </c>
    </row>
    <row r="12">
      <c r="A12" s="19" t="inlineStr">
        <is>
          <t>NCC08</t>
        </is>
      </c>
      <c r="B12" s="20" t="n"/>
      <c r="C12" s="20" t="n"/>
      <c r="D12" s="20" t="n"/>
      <c r="E12" s="22">
        <f>SUMIF('Sổ tiệm nợ'!$B$5:$B$500, A12, 'Sổ tiệm nợ'!$E$5:$E$500)</f>
        <v/>
      </c>
      <c r="F12" s="22">
        <f>SUMIF('Sổ tiệm nợ'!$B$5:$B$500, A12, 'Sổ tiệm nợ'!$F$5:$F$500)</f>
        <v/>
      </c>
      <c r="G12" s="22">
        <f>E12-F12</f>
        <v/>
      </c>
      <c r="H12" s="23">
        <f>IFERROR(INDEX('Sổ tiệm nợ'!$G$5:$G$500, MATCH(2, 1/('Sổ tiệm nợ'!$B$5:$B$500=A12), 1)), "")</f>
        <v/>
      </c>
      <c r="I12" s="24">
        <f>IF(AND(G12&gt;0, H12&lt;&gt;"", 'Tổng quan'!$B$12&gt;H12), 'Tổng quan'!$B$12-H12, 0)</f>
        <v/>
      </c>
      <c r="J12" s="24">
        <f>IF(B12="", "", IF(G12&lt;=0, "Đã trả đủ", IF(I12&gt;0, "Quá hạn", "Trong hạn")))</f>
        <v/>
      </c>
    </row>
    <row r="13">
      <c r="A13" s="19" t="inlineStr">
        <is>
          <t>NCC09</t>
        </is>
      </c>
      <c r="B13" s="20" t="n"/>
      <c r="C13" s="20" t="n"/>
      <c r="D13" s="20" t="n"/>
      <c r="E13" s="22">
        <f>SUMIF('Sổ tiệm nợ'!$B$5:$B$500, A13, 'Sổ tiệm nợ'!$E$5:$E$500)</f>
        <v/>
      </c>
      <c r="F13" s="22">
        <f>SUMIF('Sổ tiệm nợ'!$B$5:$B$500, A13, 'Sổ tiệm nợ'!$F$5:$F$500)</f>
        <v/>
      </c>
      <c r="G13" s="22">
        <f>E13-F13</f>
        <v/>
      </c>
      <c r="H13" s="23">
        <f>IFERROR(INDEX('Sổ tiệm nợ'!$G$5:$G$500, MATCH(2, 1/('Sổ tiệm nợ'!$B$5:$B$500=A13), 1)), "")</f>
        <v/>
      </c>
      <c r="I13" s="24">
        <f>IF(AND(G13&gt;0, H13&lt;&gt;"", 'Tổng quan'!$B$12&gt;H13), 'Tổng quan'!$B$12-H13, 0)</f>
        <v/>
      </c>
      <c r="J13" s="24">
        <f>IF(B13="", "", IF(G13&lt;=0, "Đã trả đủ", IF(I13&gt;0, "Quá hạn", "Trong hạn")))</f>
        <v/>
      </c>
    </row>
    <row r="14">
      <c r="A14" s="19" t="inlineStr">
        <is>
          <t>NCC10</t>
        </is>
      </c>
      <c r="B14" s="20" t="n"/>
      <c r="C14" s="20" t="n"/>
      <c r="D14" s="20" t="n"/>
      <c r="E14" s="22">
        <f>SUMIF('Sổ tiệm nợ'!$B$5:$B$500, A14, 'Sổ tiệm nợ'!$E$5:$E$500)</f>
        <v/>
      </c>
      <c r="F14" s="22">
        <f>SUMIF('Sổ tiệm nợ'!$B$5:$B$500, A14, 'Sổ tiệm nợ'!$F$5:$F$500)</f>
        <v/>
      </c>
      <c r="G14" s="22">
        <f>E14-F14</f>
        <v/>
      </c>
      <c r="H14" s="23">
        <f>IFERROR(INDEX('Sổ tiệm nợ'!$G$5:$G$500, MATCH(2, 1/('Sổ tiệm nợ'!$B$5:$B$500=A14), 1)), "")</f>
        <v/>
      </c>
      <c r="I14" s="24">
        <f>IF(AND(G14&gt;0, H14&lt;&gt;"", 'Tổng quan'!$B$12&gt;H14), 'Tổng quan'!$B$12-H14, 0)</f>
        <v/>
      </c>
      <c r="J14" s="24">
        <f>IF(B14="", "", IF(G14&lt;=0, "Đã trả đủ", IF(I14&gt;0, "Quá hạn", "Trong hạn")))</f>
        <v/>
      </c>
    </row>
    <row r="15">
      <c r="A15" s="19" t="inlineStr">
        <is>
          <t>NCC11</t>
        </is>
      </c>
      <c r="B15" s="20" t="n"/>
      <c r="C15" s="20" t="n"/>
      <c r="D15" s="20" t="n"/>
      <c r="E15" s="22">
        <f>SUMIF('Sổ tiệm nợ'!$B$5:$B$500, A15, 'Sổ tiệm nợ'!$E$5:$E$500)</f>
        <v/>
      </c>
      <c r="F15" s="22">
        <f>SUMIF('Sổ tiệm nợ'!$B$5:$B$500, A15, 'Sổ tiệm nợ'!$F$5:$F$500)</f>
        <v/>
      </c>
      <c r="G15" s="22">
        <f>E15-F15</f>
        <v/>
      </c>
      <c r="H15" s="23">
        <f>IFERROR(INDEX('Sổ tiệm nợ'!$G$5:$G$500, MATCH(2, 1/('Sổ tiệm nợ'!$B$5:$B$500=A15), 1)), "")</f>
        <v/>
      </c>
      <c r="I15" s="24">
        <f>IF(AND(G15&gt;0, H15&lt;&gt;"", 'Tổng quan'!$B$12&gt;H15), 'Tổng quan'!$B$12-H15, 0)</f>
        <v/>
      </c>
      <c r="J15" s="24">
        <f>IF(B15="", "", IF(G15&lt;=0, "Đã trả đủ", IF(I15&gt;0, "Quá hạn", "Trong hạn")))</f>
        <v/>
      </c>
    </row>
    <row r="16">
      <c r="A16" s="19" t="inlineStr">
        <is>
          <t>NCC12</t>
        </is>
      </c>
      <c r="B16" s="20" t="n"/>
      <c r="C16" s="20" t="n"/>
      <c r="D16" s="20" t="n"/>
      <c r="E16" s="22">
        <f>SUMIF('Sổ tiệm nợ'!$B$5:$B$500, A16, 'Sổ tiệm nợ'!$E$5:$E$500)</f>
        <v/>
      </c>
      <c r="F16" s="22">
        <f>SUMIF('Sổ tiệm nợ'!$B$5:$B$500, A16, 'Sổ tiệm nợ'!$F$5:$F$500)</f>
        <v/>
      </c>
      <c r="G16" s="22">
        <f>E16-F16</f>
        <v/>
      </c>
      <c r="H16" s="23">
        <f>IFERROR(INDEX('Sổ tiệm nợ'!$G$5:$G$500, MATCH(2, 1/('Sổ tiệm nợ'!$B$5:$B$500=A16), 1)), "")</f>
        <v/>
      </c>
      <c r="I16" s="24">
        <f>IF(AND(G16&gt;0, H16&lt;&gt;"", 'Tổng quan'!$B$12&gt;H16), 'Tổng quan'!$B$12-H16, 0)</f>
        <v/>
      </c>
      <c r="J16" s="24">
        <f>IF(B16="", "", IF(G16&lt;=0, "Đã trả đủ", IF(I16&gt;0, "Quá hạn", "Trong hạn")))</f>
        <v/>
      </c>
    </row>
    <row r="17">
      <c r="A17" s="19" t="inlineStr">
        <is>
          <t>NCC13</t>
        </is>
      </c>
      <c r="B17" s="20" t="n"/>
      <c r="C17" s="20" t="n"/>
      <c r="D17" s="20" t="n"/>
      <c r="E17" s="22">
        <f>SUMIF('Sổ tiệm nợ'!$B$5:$B$500, A17, 'Sổ tiệm nợ'!$E$5:$E$500)</f>
        <v/>
      </c>
      <c r="F17" s="22">
        <f>SUMIF('Sổ tiệm nợ'!$B$5:$B$500, A17, 'Sổ tiệm nợ'!$F$5:$F$500)</f>
        <v/>
      </c>
      <c r="G17" s="22">
        <f>E17-F17</f>
        <v/>
      </c>
      <c r="H17" s="23">
        <f>IFERROR(INDEX('Sổ tiệm nợ'!$G$5:$G$500, MATCH(2, 1/('Sổ tiệm nợ'!$B$5:$B$500=A17), 1)), "")</f>
        <v/>
      </c>
      <c r="I17" s="24">
        <f>IF(AND(G17&gt;0, H17&lt;&gt;"", 'Tổng quan'!$B$12&gt;H17), 'Tổng quan'!$B$12-H17, 0)</f>
        <v/>
      </c>
      <c r="J17" s="24">
        <f>IF(B17="", "", IF(G17&lt;=0, "Đã trả đủ", IF(I17&gt;0, "Quá hạn", "Trong hạn")))</f>
        <v/>
      </c>
    </row>
    <row r="18">
      <c r="A18" s="19" t="inlineStr">
        <is>
          <t>NCC14</t>
        </is>
      </c>
      <c r="B18" s="20" t="n"/>
      <c r="C18" s="20" t="n"/>
      <c r="D18" s="20" t="n"/>
      <c r="E18" s="22">
        <f>SUMIF('Sổ tiệm nợ'!$B$5:$B$500, A18, 'Sổ tiệm nợ'!$E$5:$E$500)</f>
        <v/>
      </c>
      <c r="F18" s="22">
        <f>SUMIF('Sổ tiệm nợ'!$B$5:$B$500, A18, 'Sổ tiệm nợ'!$F$5:$F$500)</f>
        <v/>
      </c>
      <c r="G18" s="22">
        <f>E18-F18</f>
        <v/>
      </c>
      <c r="H18" s="23">
        <f>IFERROR(INDEX('Sổ tiệm nợ'!$G$5:$G$500, MATCH(2, 1/('Sổ tiệm nợ'!$B$5:$B$500=A18), 1)), "")</f>
        <v/>
      </c>
      <c r="I18" s="24">
        <f>IF(AND(G18&gt;0, H18&lt;&gt;"", 'Tổng quan'!$B$12&gt;H18), 'Tổng quan'!$B$12-H18, 0)</f>
        <v/>
      </c>
      <c r="J18" s="24">
        <f>IF(B18="", "", IF(G18&lt;=0, "Đã trả đủ", IF(I18&gt;0, "Quá hạn", "Trong hạn")))</f>
        <v/>
      </c>
    </row>
    <row r="19">
      <c r="A19" s="19" t="inlineStr">
        <is>
          <t>NCC15</t>
        </is>
      </c>
      <c r="B19" s="20" t="n"/>
      <c r="C19" s="20" t="n"/>
      <c r="D19" s="20" t="n"/>
      <c r="E19" s="22">
        <f>SUMIF('Sổ tiệm nợ'!$B$5:$B$500, A19, 'Sổ tiệm nợ'!$E$5:$E$500)</f>
        <v/>
      </c>
      <c r="F19" s="22">
        <f>SUMIF('Sổ tiệm nợ'!$B$5:$B$500, A19, 'Sổ tiệm nợ'!$F$5:$F$500)</f>
        <v/>
      </c>
      <c r="G19" s="22">
        <f>E19-F19</f>
        <v/>
      </c>
      <c r="H19" s="23">
        <f>IFERROR(INDEX('Sổ tiệm nợ'!$G$5:$G$500, MATCH(2, 1/('Sổ tiệm nợ'!$B$5:$B$500=A19), 1)), "")</f>
        <v/>
      </c>
      <c r="I19" s="24">
        <f>IF(AND(G19&gt;0, H19&lt;&gt;"", 'Tổng quan'!$B$12&gt;H19), 'Tổng quan'!$B$12-H19, 0)</f>
        <v/>
      </c>
      <c r="J19" s="24">
        <f>IF(B19="", "", IF(G19&lt;=0, "Đã trả đủ", IF(I19&gt;0, "Quá hạn", "Trong hạn")))</f>
        <v/>
      </c>
    </row>
    <row r="20">
      <c r="A20" s="19" t="inlineStr">
        <is>
          <t>NCC16</t>
        </is>
      </c>
      <c r="B20" s="20" t="n"/>
      <c r="C20" s="20" t="n"/>
      <c r="D20" s="20" t="n"/>
      <c r="E20" s="22">
        <f>SUMIF('Sổ tiệm nợ'!$B$5:$B$500, A20, 'Sổ tiệm nợ'!$E$5:$E$500)</f>
        <v/>
      </c>
      <c r="F20" s="22">
        <f>SUMIF('Sổ tiệm nợ'!$B$5:$B$500, A20, 'Sổ tiệm nợ'!$F$5:$F$500)</f>
        <v/>
      </c>
      <c r="G20" s="22">
        <f>E20-F20</f>
        <v/>
      </c>
      <c r="H20" s="23">
        <f>IFERROR(INDEX('Sổ tiệm nợ'!$G$5:$G$500, MATCH(2, 1/('Sổ tiệm nợ'!$B$5:$B$500=A20), 1)), "")</f>
        <v/>
      </c>
      <c r="I20" s="24">
        <f>IF(AND(G20&gt;0, H20&lt;&gt;"", 'Tổng quan'!$B$12&gt;H20), 'Tổng quan'!$B$12-H20, 0)</f>
        <v/>
      </c>
      <c r="J20" s="24">
        <f>IF(B20="", "", IF(G20&lt;=0, "Đã trả đủ", IF(I20&gt;0, "Quá hạn", "Trong hạn")))</f>
        <v/>
      </c>
    </row>
    <row r="21">
      <c r="A21" s="19" t="inlineStr">
        <is>
          <t>NCC17</t>
        </is>
      </c>
      <c r="B21" s="20" t="n"/>
      <c r="C21" s="20" t="n"/>
      <c r="D21" s="20" t="n"/>
      <c r="E21" s="22">
        <f>SUMIF('Sổ tiệm nợ'!$B$5:$B$500, A21, 'Sổ tiệm nợ'!$E$5:$E$500)</f>
        <v/>
      </c>
      <c r="F21" s="22">
        <f>SUMIF('Sổ tiệm nợ'!$B$5:$B$500, A21, 'Sổ tiệm nợ'!$F$5:$F$500)</f>
        <v/>
      </c>
      <c r="G21" s="22">
        <f>E21-F21</f>
        <v/>
      </c>
      <c r="H21" s="23">
        <f>IFERROR(INDEX('Sổ tiệm nợ'!$G$5:$G$500, MATCH(2, 1/('Sổ tiệm nợ'!$B$5:$B$500=A21), 1)), "")</f>
        <v/>
      </c>
      <c r="I21" s="24">
        <f>IF(AND(G21&gt;0, H21&lt;&gt;"", 'Tổng quan'!$B$12&gt;H21), 'Tổng quan'!$B$12-H21, 0)</f>
        <v/>
      </c>
      <c r="J21" s="24">
        <f>IF(B21="", "", IF(G21&lt;=0, "Đã trả đủ", IF(I21&gt;0, "Quá hạn", "Trong hạn")))</f>
        <v/>
      </c>
    </row>
    <row r="22">
      <c r="A22" s="19" t="inlineStr">
        <is>
          <t>NCC18</t>
        </is>
      </c>
      <c r="B22" s="20" t="n"/>
      <c r="C22" s="20" t="n"/>
      <c r="D22" s="20" t="n"/>
      <c r="E22" s="22">
        <f>SUMIF('Sổ tiệm nợ'!$B$5:$B$500, A22, 'Sổ tiệm nợ'!$E$5:$E$500)</f>
        <v/>
      </c>
      <c r="F22" s="22">
        <f>SUMIF('Sổ tiệm nợ'!$B$5:$B$500, A22, 'Sổ tiệm nợ'!$F$5:$F$500)</f>
        <v/>
      </c>
      <c r="G22" s="22">
        <f>E22-F22</f>
        <v/>
      </c>
      <c r="H22" s="23">
        <f>IFERROR(INDEX('Sổ tiệm nợ'!$G$5:$G$500, MATCH(2, 1/('Sổ tiệm nợ'!$B$5:$B$500=A22), 1)), "")</f>
        <v/>
      </c>
      <c r="I22" s="24">
        <f>IF(AND(G22&gt;0, H22&lt;&gt;"", 'Tổng quan'!$B$12&gt;H22), 'Tổng quan'!$B$12-H22, 0)</f>
        <v/>
      </c>
      <c r="J22" s="24">
        <f>IF(B22="", "", IF(G22&lt;=0, "Đã trả đủ", IF(I22&gt;0, "Quá hạn", "Trong hạn")))</f>
        <v/>
      </c>
    </row>
    <row r="23">
      <c r="A23" s="19" t="inlineStr">
        <is>
          <t>NCC19</t>
        </is>
      </c>
      <c r="B23" s="20" t="n"/>
      <c r="C23" s="20" t="n"/>
      <c r="D23" s="20" t="n"/>
      <c r="E23" s="22">
        <f>SUMIF('Sổ tiệm nợ'!$B$5:$B$500, A23, 'Sổ tiệm nợ'!$E$5:$E$500)</f>
        <v/>
      </c>
      <c r="F23" s="22">
        <f>SUMIF('Sổ tiệm nợ'!$B$5:$B$500, A23, 'Sổ tiệm nợ'!$F$5:$F$500)</f>
        <v/>
      </c>
      <c r="G23" s="22">
        <f>E23-F23</f>
        <v/>
      </c>
      <c r="H23" s="23">
        <f>IFERROR(INDEX('Sổ tiệm nợ'!$G$5:$G$500, MATCH(2, 1/('Sổ tiệm nợ'!$B$5:$B$500=A23), 1)), "")</f>
        <v/>
      </c>
      <c r="I23" s="24">
        <f>IF(AND(G23&gt;0, H23&lt;&gt;"", 'Tổng quan'!$B$12&gt;H23), 'Tổng quan'!$B$12-H23, 0)</f>
        <v/>
      </c>
      <c r="J23" s="24">
        <f>IF(B23="", "", IF(G23&lt;=0, "Đã trả đủ", IF(I23&gt;0, "Quá hạn", "Trong hạn")))</f>
        <v/>
      </c>
    </row>
    <row r="24">
      <c r="A24" s="19" t="inlineStr">
        <is>
          <t>NCC20</t>
        </is>
      </c>
      <c r="B24" s="20" t="n"/>
      <c r="C24" s="20" t="n"/>
      <c r="D24" s="20" t="n"/>
      <c r="E24" s="22">
        <f>SUMIF('Sổ tiệm nợ'!$B$5:$B$500, A24, 'Sổ tiệm nợ'!$E$5:$E$500)</f>
        <v/>
      </c>
      <c r="F24" s="22">
        <f>SUMIF('Sổ tiệm nợ'!$B$5:$B$500, A24, 'Sổ tiệm nợ'!$F$5:$F$500)</f>
        <v/>
      </c>
      <c r="G24" s="22">
        <f>E24-F24</f>
        <v/>
      </c>
      <c r="H24" s="23">
        <f>IFERROR(INDEX('Sổ tiệm nợ'!$G$5:$G$500, MATCH(2, 1/('Sổ tiệm nợ'!$B$5:$B$500=A24), 1)), "")</f>
        <v/>
      </c>
      <c r="I24" s="24">
        <f>IF(AND(G24&gt;0, H24&lt;&gt;"", 'Tổng quan'!$B$12&gt;H24), 'Tổng quan'!$B$12-H24, 0)</f>
        <v/>
      </c>
      <c r="J24" s="24">
        <f>IF(B24="", "", IF(G24&lt;=0, "Đã trả đủ", IF(I24&gt;0, "Quá hạn", "Trong hạn")))</f>
        <v/>
      </c>
    </row>
    <row r="25">
      <c r="A25" s="19" t="inlineStr">
        <is>
          <t>NCC21</t>
        </is>
      </c>
      <c r="B25" s="20" t="n"/>
      <c r="C25" s="20" t="n"/>
      <c r="D25" s="20" t="n"/>
      <c r="E25" s="22">
        <f>SUMIF('Sổ tiệm nợ'!$B$5:$B$500, A25, 'Sổ tiệm nợ'!$E$5:$E$500)</f>
        <v/>
      </c>
      <c r="F25" s="22">
        <f>SUMIF('Sổ tiệm nợ'!$B$5:$B$500, A25, 'Sổ tiệm nợ'!$F$5:$F$500)</f>
        <v/>
      </c>
      <c r="G25" s="22">
        <f>E25-F25</f>
        <v/>
      </c>
      <c r="H25" s="23">
        <f>IFERROR(INDEX('Sổ tiệm nợ'!$G$5:$G$500, MATCH(2, 1/('Sổ tiệm nợ'!$B$5:$B$500=A25), 1)), "")</f>
        <v/>
      </c>
      <c r="I25" s="24">
        <f>IF(AND(G25&gt;0, H25&lt;&gt;"", 'Tổng quan'!$B$12&gt;H25), 'Tổng quan'!$B$12-H25, 0)</f>
        <v/>
      </c>
      <c r="J25" s="24">
        <f>IF(B25="", "", IF(G25&lt;=0, "Đã trả đủ", IF(I25&gt;0, "Quá hạn", "Trong hạn")))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7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28" customWidth="1" min="3" max="3"/>
    <col width="28" customWidth="1" min="4" max="4"/>
    <col width="16" customWidth="1" min="5" max="5"/>
    <col width="16" customWidth="1" min="6" max="6"/>
    <col width="14" customWidth="1" min="7" max="7"/>
    <col width="22" customWidth="1" min="8" max="8"/>
    <col width="20" customWidth="1" min="9" max="9"/>
  </cols>
  <sheetData>
    <row r="1">
      <c r="A1" s="1" t="inlineStr">
        <is>
          <t>SỔ CHI TIẾT TIỆM NỢ NHÀ CUNG CẤP</t>
        </is>
      </c>
    </row>
    <row r="2">
      <c r="A2" s="2" t="inlineStr">
        <is>
          <t>Mỗi lần nhập hàng chịu hoặc thanh toán tiền cho NCC: thêm 1 dòng.</t>
        </is>
      </c>
    </row>
    <row r="4">
      <c r="A4" s="17" t="inlineStr">
        <is>
          <t>Ngày</t>
        </is>
      </c>
      <c r="B4" s="17" t="inlineStr">
        <is>
          <t>Mã NCC</t>
        </is>
      </c>
      <c r="C4" s="18" t="inlineStr">
        <is>
          <t>Tên nhà cung cấp</t>
        </is>
      </c>
      <c r="D4" s="17" t="inlineStr">
        <is>
          <t>Nội dung / Mặt hàng</t>
        </is>
      </c>
      <c r="E4" s="17" t="inlineStr">
        <is>
          <t>Nợ thêm (đ)</t>
        </is>
      </c>
      <c r="F4" s="17" t="inlineStr">
        <is>
          <t>Đã trả (đ)</t>
        </is>
      </c>
      <c r="G4" s="17" t="inlineStr">
        <is>
          <t>Hẹn trả</t>
        </is>
      </c>
      <c r="H4" s="18" t="inlineStr">
        <is>
          <t>Còn nợ sau dòng này (đ)</t>
        </is>
      </c>
      <c r="I4" s="17" t="inlineStr">
        <is>
          <t>Ghi chú</t>
        </is>
      </c>
    </row>
    <row r="5">
      <c r="A5" s="19" t="inlineStr">
        <is>
          <t>2026-10-05</t>
        </is>
      </c>
      <c r="B5" s="19" t="inlineStr">
        <is>
          <t>NCC01</t>
        </is>
      </c>
      <c r="C5" s="26">
        <f>IFERROR(VLOOKUP(B5, 'Nhà cung cấp'!$A$5:$B$200, 2, FALSE), "")</f>
        <v/>
      </c>
      <c r="D5" s="20" t="inlineStr">
        <is>
          <t>Nước ngọt, nước suối</t>
        </is>
      </c>
      <c r="E5" s="21" t="n">
        <v>3200000</v>
      </c>
      <c r="F5" s="21" t="n"/>
      <c r="G5" s="19" t="inlineStr">
        <is>
          <t>2026-10-19</t>
        </is>
      </c>
      <c r="H5" s="10">
        <f>SUMIFS($E$5:E5, $B$5:B5, B5) - SUMIFS($F$5:F5, $B$5:B5, B5)</f>
        <v/>
      </c>
      <c r="I5" s="20" t="inlineStr"/>
    </row>
    <row r="6">
      <c r="A6" s="19" t="inlineStr">
        <is>
          <t>2026-10-19</t>
        </is>
      </c>
      <c r="B6" s="19" t="inlineStr">
        <is>
          <t>NCC01</t>
        </is>
      </c>
      <c r="C6" s="26">
        <f>IFERROR(VLOOKUP(B6, 'Nhà cung cấp'!$A$5:$B$200, 2, FALSE), "")</f>
        <v/>
      </c>
      <c r="D6" s="20" t="inlineStr">
        <is>
          <t>Trả tiền đợt 05/10</t>
        </is>
      </c>
      <c r="E6" s="21" t="n"/>
      <c r="F6" s="21" t="n">
        <v>3200000</v>
      </c>
      <c r="G6" s="19" t="n"/>
      <c r="H6" s="10">
        <f>SUMIFS($E$5:E6, $B$5:B6, B6) - SUMIFS($F$5:F6, $B$5:B6, B6)</f>
        <v/>
      </c>
      <c r="I6" s="20" t="inlineStr">
        <is>
          <t>Đã thanh toán</t>
        </is>
      </c>
    </row>
    <row r="7">
      <c r="A7" s="19" t="inlineStr">
        <is>
          <t>2026-10-21</t>
        </is>
      </c>
      <c r="B7" s="19" t="inlineStr">
        <is>
          <t>NCC02</t>
        </is>
      </c>
      <c r="C7" s="26">
        <f>IFERROR(VLOOKUP(B7, 'Nhà cung cấp'!$A$5:$B$200, 2, FALSE), "")</f>
        <v/>
      </c>
      <c r="D7" s="20" t="inlineStr">
        <is>
          <t>Dầu ăn, bột ngọt, mì gói</t>
        </is>
      </c>
      <c r="E7" s="21" t="n">
        <v>5600000</v>
      </c>
      <c r="F7" s="21" t="n"/>
      <c r="G7" s="19" t="inlineStr">
        <is>
          <t>2026-11-04</t>
        </is>
      </c>
      <c r="H7" s="10">
        <f>SUMIFS($E$5:E7, $B$5:B7, B7) - SUMIFS($F$5:F7, $B$5:B7, B7)</f>
        <v/>
      </c>
      <c r="I7" s="20" t="inlineStr"/>
    </row>
    <row r="8">
      <c r="A8" s="19" t="n"/>
      <c r="B8" s="19" t="n"/>
      <c r="C8" s="26">
        <f>IF(B8="", "", IFERROR(VLOOKUP(B8, 'Nhà cung cấp'!$A$5:$B$200, 2, FALSE), ""))</f>
        <v/>
      </c>
      <c r="D8" s="20" t="n"/>
      <c r="E8" s="21" t="n"/>
      <c r="F8" s="21" t="n"/>
      <c r="G8" s="19" t="n"/>
      <c r="H8" s="22">
        <f>IF(B8="", "", SUMIFS($E$5:E8, $B$5:B8, B8) - SUMIFS($F$5:F8, $B$5:B8, B8))</f>
        <v/>
      </c>
      <c r="I8" s="20" t="n"/>
    </row>
    <row r="9">
      <c r="A9" s="19" t="n"/>
      <c r="B9" s="19" t="n"/>
      <c r="C9" s="26">
        <f>IF(B9="", "", IFERROR(VLOOKUP(B9, 'Nhà cung cấp'!$A$5:$B$200, 2, FALSE), ""))</f>
        <v/>
      </c>
      <c r="D9" s="20" t="n"/>
      <c r="E9" s="21" t="n"/>
      <c r="F9" s="21" t="n"/>
      <c r="G9" s="19" t="n"/>
      <c r="H9" s="22">
        <f>IF(B9="", "", SUMIFS($E$5:E9, $B$5:B9, B9) - SUMIFS($F$5:F9, $B$5:B9, B9))</f>
        <v/>
      </c>
      <c r="I9" s="20" t="n"/>
    </row>
    <row r="10">
      <c r="A10" s="19" t="n"/>
      <c r="B10" s="19" t="n"/>
      <c r="C10" s="26">
        <f>IF(B10="", "", IFERROR(VLOOKUP(B10, 'Nhà cung cấp'!$A$5:$B$200, 2, FALSE), ""))</f>
        <v/>
      </c>
      <c r="D10" s="20" t="n"/>
      <c r="E10" s="21" t="n"/>
      <c r="F10" s="21" t="n"/>
      <c r="G10" s="19" t="n"/>
      <c r="H10" s="22">
        <f>IF(B10="", "", SUMIFS($E$5:E10, $B$5:B10, B10) - SUMIFS($F$5:F10, $B$5:B10, B10))</f>
        <v/>
      </c>
      <c r="I10" s="20" t="n"/>
    </row>
    <row r="11">
      <c r="A11" s="19" t="n"/>
      <c r="B11" s="19" t="n"/>
      <c r="C11" s="26">
        <f>IF(B11="", "", IFERROR(VLOOKUP(B11, 'Nhà cung cấp'!$A$5:$B$200, 2, FALSE), ""))</f>
        <v/>
      </c>
      <c r="D11" s="20" t="n"/>
      <c r="E11" s="21" t="n"/>
      <c r="F11" s="21" t="n"/>
      <c r="G11" s="19" t="n"/>
      <c r="H11" s="22">
        <f>IF(B11="", "", SUMIFS($E$5:E11, $B$5:B11, B11) - SUMIFS($F$5:F11, $B$5:B11, B11))</f>
        <v/>
      </c>
      <c r="I11" s="20" t="n"/>
    </row>
    <row r="12">
      <c r="A12" s="19" t="n"/>
      <c r="B12" s="19" t="n"/>
      <c r="C12" s="26">
        <f>IF(B12="", "", IFERROR(VLOOKUP(B12, 'Nhà cung cấp'!$A$5:$B$200, 2, FALSE), ""))</f>
        <v/>
      </c>
      <c r="D12" s="20" t="n"/>
      <c r="E12" s="21" t="n"/>
      <c r="F12" s="21" t="n"/>
      <c r="G12" s="19" t="n"/>
      <c r="H12" s="22">
        <f>IF(B12="", "", SUMIFS($E$5:E12, $B$5:B12, B12) - SUMIFS($F$5:F12, $B$5:B12, B12))</f>
        <v/>
      </c>
      <c r="I12" s="20" t="n"/>
    </row>
    <row r="13">
      <c r="A13" s="19" t="n"/>
      <c r="B13" s="19" t="n"/>
      <c r="C13" s="26">
        <f>IF(B13="", "", IFERROR(VLOOKUP(B13, 'Nhà cung cấp'!$A$5:$B$200, 2, FALSE), ""))</f>
        <v/>
      </c>
      <c r="D13" s="20" t="n"/>
      <c r="E13" s="21" t="n"/>
      <c r="F13" s="21" t="n"/>
      <c r="G13" s="19" t="n"/>
      <c r="H13" s="22">
        <f>IF(B13="", "", SUMIFS($E$5:E13, $B$5:B13, B13) - SUMIFS($F$5:F13, $B$5:B13, B13))</f>
        <v/>
      </c>
      <c r="I13" s="20" t="n"/>
    </row>
    <row r="14">
      <c r="A14" s="19" t="n"/>
      <c r="B14" s="19" t="n"/>
      <c r="C14" s="26">
        <f>IF(B14="", "", IFERROR(VLOOKUP(B14, 'Nhà cung cấp'!$A$5:$B$200, 2, FALSE), ""))</f>
        <v/>
      </c>
      <c r="D14" s="20" t="n"/>
      <c r="E14" s="21" t="n"/>
      <c r="F14" s="21" t="n"/>
      <c r="G14" s="19" t="n"/>
      <c r="H14" s="22">
        <f>IF(B14="", "", SUMIFS($E$5:E14, $B$5:B14, B14) - SUMIFS($F$5:F14, $B$5:B14, B14))</f>
        <v/>
      </c>
      <c r="I14" s="20" t="n"/>
    </row>
    <row r="15">
      <c r="A15" s="19" t="n"/>
      <c r="B15" s="19" t="n"/>
      <c r="C15" s="26">
        <f>IF(B15="", "", IFERROR(VLOOKUP(B15, 'Nhà cung cấp'!$A$5:$B$200, 2, FALSE), ""))</f>
        <v/>
      </c>
      <c r="D15" s="20" t="n"/>
      <c r="E15" s="21" t="n"/>
      <c r="F15" s="21" t="n"/>
      <c r="G15" s="19" t="n"/>
      <c r="H15" s="22">
        <f>IF(B15="", "", SUMIFS($E$5:E15, $B$5:B15, B15) - SUMIFS($F$5:F15, $B$5:B15, B15))</f>
        <v/>
      </c>
      <c r="I15" s="20" t="n"/>
    </row>
    <row r="16">
      <c r="A16" s="19" t="n"/>
      <c r="B16" s="19" t="n"/>
      <c r="C16" s="26">
        <f>IF(B16="", "", IFERROR(VLOOKUP(B16, 'Nhà cung cấp'!$A$5:$B$200, 2, FALSE), ""))</f>
        <v/>
      </c>
      <c r="D16" s="20" t="n"/>
      <c r="E16" s="21" t="n"/>
      <c r="F16" s="21" t="n"/>
      <c r="G16" s="19" t="n"/>
      <c r="H16" s="22">
        <f>IF(B16="", "", SUMIFS($E$5:E16, $B$5:B16, B16) - SUMIFS($F$5:F16, $B$5:B16, B16))</f>
        <v/>
      </c>
      <c r="I16" s="20" t="n"/>
    </row>
    <row r="17">
      <c r="A17" s="19" t="n"/>
      <c r="B17" s="19" t="n"/>
      <c r="C17" s="26">
        <f>IF(B17="", "", IFERROR(VLOOKUP(B17, 'Nhà cung cấp'!$A$5:$B$200, 2, FALSE), ""))</f>
        <v/>
      </c>
      <c r="D17" s="20" t="n"/>
      <c r="E17" s="21" t="n"/>
      <c r="F17" s="21" t="n"/>
      <c r="G17" s="19" t="n"/>
      <c r="H17" s="22">
        <f>IF(B17="", "", SUMIFS($E$5:E17, $B$5:B17, B17) - SUMIFS($F$5:F17, $B$5:B17, B17))</f>
        <v/>
      </c>
      <c r="I17" s="20" t="n"/>
    </row>
    <row r="18">
      <c r="A18" s="19" t="n"/>
      <c r="B18" s="19" t="n"/>
      <c r="C18" s="26">
        <f>IF(B18="", "", IFERROR(VLOOKUP(B18, 'Nhà cung cấp'!$A$5:$B$200, 2, FALSE), ""))</f>
        <v/>
      </c>
      <c r="D18" s="20" t="n"/>
      <c r="E18" s="21" t="n"/>
      <c r="F18" s="21" t="n"/>
      <c r="G18" s="19" t="n"/>
      <c r="H18" s="22">
        <f>IF(B18="", "", SUMIFS($E$5:E18, $B$5:B18, B18) - SUMIFS($F$5:F18, $B$5:B18, B18))</f>
        <v/>
      </c>
      <c r="I18" s="20" t="n"/>
    </row>
    <row r="19">
      <c r="A19" s="19" t="n"/>
      <c r="B19" s="19" t="n"/>
      <c r="C19" s="26">
        <f>IF(B19="", "", IFERROR(VLOOKUP(B19, 'Nhà cung cấp'!$A$5:$B$200, 2, FALSE), ""))</f>
        <v/>
      </c>
      <c r="D19" s="20" t="n"/>
      <c r="E19" s="21" t="n"/>
      <c r="F19" s="21" t="n"/>
      <c r="G19" s="19" t="n"/>
      <c r="H19" s="22">
        <f>IF(B19="", "", SUMIFS($E$5:E19, $B$5:B19, B19) - SUMIFS($F$5:F19, $B$5:B19, B19))</f>
        <v/>
      </c>
      <c r="I19" s="20" t="n"/>
    </row>
    <row r="20">
      <c r="A20" s="19" t="n"/>
      <c r="B20" s="19" t="n"/>
      <c r="C20" s="26">
        <f>IF(B20="", "", IFERROR(VLOOKUP(B20, 'Nhà cung cấp'!$A$5:$B$200, 2, FALSE), ""))</f>
        <v/>
      </c>
      <c r="D20" s="20" t="n"/>
      <c r="E20" s="21" t="n"/>
      <c r="F20" s="21" t="n"/>
      <c r="G20" s="19" t="n"/>
      <c r="H20" s="22">
        <f>IF(B20="", "", SUMIFS($E$5:E20, $B$5:B20, B20) - SUMIFS($F$5:F20, $B$5:B20, B20))</f>
        <v/>
      </c>
      <c r="I20" s="20" t="n"/>
    </row>
    <row r="21">
      <c r="A21" s="19" t="n"/>
      <c r="B21" s="19" t="n"/>
      <c r="C21" s="26">
        <f>IF(B21="", "", IFERROR(VLOOKUP(B21, 'Nhà cung cấp'!$A$5:$B$200, 2, FALSE), ""))</f>
        <v/>
      </c>
      <c r="D21" s="20" t="n"/>
      <c r="E21" s="21" t="n"/>
      <c r="F21" s="21" t="n"/>
      <c r="G21" s="19" t="n"/>
      <c r="H21" s="22">
        <f>IF(B21="", "", SUMIFS($E$5:E21, $B$5:B21, B21) - SUMIFS($F$5:F21, $B$5:B21, B21))</f>
        <v/>
      </c>
      <c r="I21" s="20" t="n"/>
    </row>
    <row r="22">
      <c r="A22" s="19" t="n"/>
      <c r="B22" s="19" t="n"/>
      <c r="C22" s="26">
        <f>IF(B22="", "", IFERROR(VLOOKUP(B22, 'Nhà cung cấp'!$A$5:$B$200, 2, FALSE), ""))</f>
        <v/>
      </c>
      <c r="D22" s="20" t="n"/>
      <c r="E22" s="21" t="n"/>
      <c r="F22" s="21" t="n"/>
      <c r="G22" s="19" t="n"/>
      <c r="H22" s="22">
        <f>IF(B22="", "", SUMIFS($E$5:E22, $B$5:B22, B22) - SUMIFS($F$5:F22, $B$5:B22, B22))</f>
        <v/>
      </c>
      <c r="I22" s="20" t="n"/>
    </row>
    <row r="23">
      <c r="A23" s="19" t="n"/>
      <c r="B23" s="19" t="n"/>
      <c r="C23" s="26">
        <f>IF(B23="", "", IFERROR(VLOOKUP(B23, 'Nhà cung cấp'!$A$5:$B$200, 2, FALSE), ""))</f>
        <v/>
      </c>
      <c r="D23" s="20" t="n"/>
      <c r="E23" s="21" t="n"/>
      <c r="F23" s="21" t="n"/>
      <c r="G23" s="19" t="n"/>
      <c r="H23" s="22">
        <f>IF(B23="", "", SUMIFS($E$5:E23, $B$5:B23, B23) - SUMIFS($F$5:F23, $B$5:B23, B23))</f>
        <v/>
      </c>
      <c r="I23" s="20" t="n"/>
    </row>
    <row r="24">
      <c r="A24" s="19" t="n"/>
      <c r="B24" s="19" t="n"/>
      <c r="C24" s="26">
        <f>IF(B24="", "", IFERROR(VLOOKUP(B24, 'Nhà cung cấp'!$A$5:$B$200, 2, FALSE), ""))</f>
        <v/>
      </c>
      <c r="D24" s="20" t="n"/>
      <c r="E24" s="21" t="n"/>
      <c r="F24" s="21" t="n"/>
      <c r="G24" s="19" t="n"/>
      <c r="H24" s="22">
        <f>IF(B24="", "", SUMIFS($E$5:E24, $B$5:B24, B24) - SUMIFS($F$5:F24, $B$5:B24, B24))</f>
        <v/>
      </c>
      <c r="I24" s="20" t="n"/>
    </row>
    <row r="25">
      <c r="A25" s="19" t="n"/>
      <c r="B25" s="19" t="n"/>
      <c r="C25" s="26">
        <f>IF(B25="", "", IFERROR(VLOOKUP(B25, 'Nhà cung cấp'!$A$5:$B$200, 2, FALSE), ""))</f>
        <v/>
      </c>
      <c r="D25" s="20" t="n"/>
      <c r="E25" s="21" t="n"/>
      <c r="F25" s="21" t="n"/>
      <c r="G25" s="19" t="n"/>
      <c r="H25" s="22">
        <f>IF(B25="", "", SUMIFS($E$5:E25, $B$5:B25, B25) - SUMIFS($F$5:F25, $B$5:B25, B25))</f>
        <v/>
      </c>
      <c r="I25" s="20" t="n"/>
    </row>
    <row r="26">
      <c r="A26" s="19" t="n"/>
      <c r="B26" s="19" t="n"/>
      <c r="C26" s="26">
        <f>IF(B26="", "", IFERROR(VLOOKUP(B26, 'Nhà cung cấp'!$A$5:$B$200, 2, FALSE), ""))</f>
        <v/>
      </c>
      <c r="D26" s="20" t="n"/>
      <c r="E26" s="21" t="n"/>
      <c r="F26" s="21" t="n"/>
      <c r="G26" s="19" t="n"/>
      <c r="H26" s="22">
        <f>IF(B26="", "", SUMIFS($E$5:E26, $B$5:B26, B26) - SUMIFS($F$5:F26, $B$5:B26, B26))</f>
        <v/>
      </c>
      <c r="I26" s="20" t="n"/>
    </row>
    <row r="27">
      <c r="A27" s="19" t="n"/>
      <c r="B27" s="19" t="n"/>
      <c r="C27" s="26">
        <f>IF(B27="", "", IFERROR(VLOOKUP(B27, 'Nhà cung cấp'!$A$5:$B$200, 2, FALSE), ""))</f>
        <v/>
      </c>
      <c r="D27" s="20" t="n"/>
      <c r="E27" s="21" t="n"/>
      <c r="F27" s="21" t="n"/>
      <c r="G27" s="19" t="n"/>
      <c r="H27" s="22">
        <f>IF(B27="", "", SUMIFS($E$5:E27, $B$5:B27, B27) - SUMIFS($F$5:F27, $B$5:B27, B27))</f>
        <v/>
      </c>
      <c r="I27" s="20" t="n"/>
    </row>
    <row r="28">
      <c r="A28" s="19" t="n"/>
      <c r="B28" s="19" t="n"/>
      <c r="C28" s="26">
        <f>IF(B28="", "", IFERROR(VLOOKUP(B28, 'Nhà cung cấp'!$A$5:$B$200, 2, FALSE), ""))</f>
        <v/>
      </c>
      <c r="D28" s="20" t="n"/>
      <c r="E28" s="21" t="n"/>
      <c r="F28" s="21" t="n"/>
      <c r="G28" s="19" t="n"/>
      <c r="H28" s="22">
        <f>IF(B28="", "", SUMIFS($E$5:E28, $B$5:B28, B28) - SUMIFS($F$5:F28, $B$5:B28, B28))</f>
        <v/>
      </c>
      <c r="I28" s="20" t="n"/>
    </row>
    <row r="29">
      <c r="A29" s="19" t="n"/>
      <c r="B29" s="19" t="n"/>
      <c r="C29" s="26">
        <f>IF(B29="", "", IFERROR(VLOOKUP(B29, 'Nhà cung cấp'!$A$5:$B$200, 2, FALSE), ""))</f>
        <v/>
      </c>
      <c r="D29" s="20" t="n"/>
      <c r="E29" s="21" t="n"/>
      <c r="F29" s="21" t="n"/>
      <c r="G29" s="19" t="n"/>
      <c r="H29" s="22">
        <f>IF(B29="", "", SUMIFS($E$5:E29, $B$5:B29, B29) - SUMIFS($F$5:F29, $B$5:B29, B29))</f>
        <v/>
      </c>
      <c r="I29" s="20" t="n"/>
    </row>
    <row r="30">
      <c r="A30" s="19" t="n"/>
      <c r="B30" s="19" t="n"/>
      <c r="C30" s="26">
        <f>IF(B30="", "", IFERROR(VLOOKUP(B30, 'Nhà cung cấp'!$A$5:$B$200, 2, FALSE), ""))</f>
        <v/>
      </c>
      <c r="D30" s="20" t="n"/>
      <c r="E30" s="21" t="n"/>
      <c r="F30" s="21" t="n"/>
      <c r="G30" s="19" t="n"/>
      <c r="H30" s="22">
        <f>IF(B30="", "", SUMIFS($E$5:E30, $B$5:B30, B30) - SUMIFS($F$5:F30, $B$5:B30, B30))</f>
        <v/>
      </c>
      <c r="I30" s="20" t="n"/>
    </row>
    <row r="31">
      <c r="A31" s="19" t="n"/>
      <c r="B31" s="19" t="n"/>
      <c r="C31" s="26">
        <f>IF(B31="", "", IFERROR(VLOOKUP(B31, 'Nhà cung cấp'!$A$5:$B$200, 2, FALSE), ""))</f>
        <v/>
      </c>
      <c r="D31" s="20" t="n"/>
      <c r="E31" s="21" t="n"/>
      <c r="F31" s="21" t="n"/>
      <c r="G31" s="19" t="n"/>
      <c r="H31" s="22">
        <f>IF(B31="", "", SUMIFS($E$5:E31, $B$5:B31, B31) - SUMIFS($F$5:F31, $B$5:B31, B31))</f>
        <v/>
      </c>
      <c r="I31" s="20" t="n"/>
    </row>
    <row r="32">
      <c r="A32" s="19" t="n"/>
      <c r="B32" s="19" t="n"/>
      <c r="C32" s="26">
        <f>IF(B32="", "", IFERROR(VLOOKUP(B32, 'Nhà cung cấp'!$A$5:$B$200, 2, FALSE), ""))</f>
        <v/>
      </c>
      <c r="D32" s="20" t="n"/>
      <c r="E32" s="21" t="n"/>
      <c r="F32" s="21" t="n"/>
      <c r="G32" s="19" t="n"/>
      <c r="H32" s="22">
        <f>IF(B32="", "", SUMIFS($E$5:E32, $B$5:B32, B32) - SUMIFS($F$5:F32, $B$5:B32, B32))</f>
        <v/>
      </c>
      <c r="I32" s="20" t="n"/>
    </row>
    <row r="33">
      <c r="A33" s="19" t="n"/>
      <c r="B33" s="19" t="n"/>
      <c r="C33" s="26">
        <f>IF(B33="", "", IFERROR(VLOOKUP(B33, 'Nhà cung cấp'!$A$5:$B$200, 2, FALSE), ""))</f>
        <v/>
      </c>
      <c r="D33" s="20" t="n"/>
      <c r="E33" s="21" t="n"/>
      <c r="F33" s="21" t="n"/>
      <c r="G33" s="19" t="n"/>
      <c r="H33" s="22">
        <f>IF(B33="", "", SUMIFS($E$5:E33, $B$5:B33, B33) - SUMIFS($F$5:F33, $B$5:B33, B33))</f>
        <v/>
      </c>
      <c r="I33" s="20" t="n"/>
    </row>
    <row r="34">
      <c r="A34" s="19" t="n"/>
      <c r="B34" s="19" t="n"/>
      <c r="C34" s="26">
        <f>IF(B34="", "", IFERROR(VLOOKUP(B34, 'Nhà cung cấp'!$A$5:$B$200, 2, FALSE), ""))</f>
        <v/>
      </c>
      <c r="D34" s="20" t="n"/>
      <c r="E34" s="21" t="n"/>
      <c r="F34" s="21" t="n"/>
      <c r="G34" s="19" t="n"/>
      <c r="H34" s="22">
        <f>IF(B34="", "", SUMIFS($E$5:E34, $B$5:B34, B34) - SUMIFS($F$5:F34, $B$5:B34, B34))</f>
        <v/>
      </c>
      <c r="I34" s="20" t="n"/>
    </row>
    <row r="35">
      <c r="A35" s="19" t="n"/>
      <c r="B35" s="19" t="n"/>
      <c r="C35" s="26">
        <f>IF(B35="", "", IFERROR(VLOOKUP(B35, 'Nhà cung cấp'!$A$5:$B$200, 2, FALSE), ""))</f>
        <v/>
      </c>
      <c r="D35" s="20" t="n"/>
      <c r="E35" s="21" t="n"/>
      <c r="F35" s="21" t="n"/>
      <c r="G35" s="19" t="n"/>
      <c r="H35" s="22">
        <f>IF(B35="", "", SUMIFS($E$5:E35, $B$5:B35, B35) - SUMIFS($F$5:F35, $B$5:B35, B35))</f>
        <v/>
      </c>
      <c r="I35" s="20" t="n"/>
    </row>
    <row r="36">
      <c r="A36" s="19" t="n"/>
      <c r="B36" s="19" t="n"/>
      <c r="C36" s="26">
        <f>IF(B36="", "", IFERROR(VLOOKUP(B36, 'Nhà cung cấp'!$A$5:$B$200, 2, FALSE), ""))</f>
        <v/>
      </c>
      <c r="D36" s="20" t="n"/>
      <c r="E36" s="21" t="n"/>
      <c r="F36" s="21" t="n"/>
      <c r="G36" s="19" t="n"/>
      <c r="H36" s="22">
        <f>IF(B36="", "", SUMIFS($E$5:E36, $B$5:B36, B36) - SUMIFS($F$5:F36, $B$5:B36, B36))</f>
        <v/>
      </c>
      <c r="I36" s="20" t="n"/>
    </row>
    <row r="37">
      <c r="A37" s="19" t="n"/>
      <c r="B37" s="19" t="n"/>
      <c r="C37" s="26">
        <f>IF(B37="", "", IFERROR(VLOOKUP(B37, 'Nhà cung cấp'!$A$5:$B$200, 2, FALSE), ""))</f>
        <v/>
      </c>
      <c r="D37" s="20" t="n"/>
      <c r="E37" s="21" t="n"/>
      <c r="F37" s="21" t="n"/>
      <c r="G37" s="19" t="n"/>
      <c r="H37" s="22">
        <f>IF(B37="", "", SUMIFS($E$5:E37, $B$5:B37, B37) - SUMIFS($F$5:F37, $B$5:B37, B37))</f>
        <v/>
      </c>
      <c r="I37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2026-10-28T15:32:20Z</dcterms:created>
  <dcterms:modified xsi:type="dcterms:W3CDTF">2026-10-28T15:32:20Z</dcterms:modified>
</cp:coreProperties>
</file>